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cook\Desktop\"/>
    </mc:Choice>
  </mc:AlternateContent>
  <bookViews>
    <workbookView xWindow="-108" yWindow="-108" windowWidth="23256" windowHeight="14016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Input'!$A$1:$H$40</definedName>
    <definedName name="_xlnm.Print_Area" localSheetId="2">'Financial Input'!$A$1:$P$86</definedName>
    <definedName name="_xlnm.Print_Area" localSheetId="0">Summary!$A$1:$Z$37</definedName>
    <definedName name="Units" localSheetId="2">[1]Inputs!#REF!</definedName>
    <definedName name="Units">'Demand Input'!#REF!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33" i="4" l="1"/>
  <c r="Z32" i="4"/>
  <c r="Y35" i="4"/>
  <c r="Y34" i="4"/>
  <c r="Y33" i="4"/>
  <c r="Y32" i="4"/>
  <c r="Z34" i="4"/>
  <c r="Z35" i="4" l="1"/>
  <c r="Y36" i="4" s="1"/>
  <c r="D82" i="4"/>
  <c r="D71" i="4"/>
  <c r="C82" i="4"/>
  <c r="B82" i="4"/>
  <c r="C71" i="4"/>
  <c r="B71" i="4"/>
  <c r="O30" i="5" l="1"/>
  <c r="O8" i="5"/>
  <c r="O33" i="5" l="1"/>
  <c r="O11" i="5"/>
  <c r="O36" i="5" l="1"/>
  <c r="O14" i="5"/>
  <c r="I39" i="5" l="1"/>
  <c r="O39" i="5" l="1"/>
  <c r="O17" i="5"/>
  <c r="M45" i="5" l="1"/>
  <c r="O45" i="5" s="1"/>
  <c r="O23" i="5"/>
  <c r="M48" i="5" l="1"/>
  <c r="O48" i="5" l="1"/>
  <c r="O42" i="5"/>
  <c r="O26" i="5"/>
  <c r="O20" i="5"/>
  <c r="B29" i="3" l="1"/>
  <c r="A52" i="4"/>
  <c r="B87" i="4"/>
  <c r="C87" i="4"/>
  <c r="B88" i="4"/>
  <c r="C88" i="4"/>
  <c r="B89" i="4"/>
  <c r="C89" i="4"/>
  <c r="B90" i="4"/>
  <c r="C90" i="4"/>
  <c r="B91" i="4"/>
  <c r="C91" i="4"/>
  <c r="B92" i="4"/>
  <c r="C92" i="4"/>
  <c r="C86" i="4"/>
  <c r="B86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5" i="4"/>
  <c r="C65" i="4"/>
  <c r="B66" i="4"/>
  <c r="C66" i="4"/>
  <c r="B67" i="4"/>
  <c r="C67" i="4"/>
  <c r="B68" i="4"/>
  <c r="C68" i="4"/>
  <c r="B69" i="4"/>
  <c r="C69" i="4"/>
  <c r="B70" i="4"/>
  <c r="C70" i="4"/>
  <c r="C64" i="4"/>
  <c r="B64" i="4"/>
  <c r="C76" i="4"/>
  <c r="C77" i="4"/>
  <c r="C78" i="4"/>
  <c r="C79" i="4"/>
  <c r="C80" i="4"/>
  <c r="C81" i="4"/>
  <c r="C75" i="4"/>
  <c r="B76" i="4"/>
  <c r="B77" i="4"/>
  <c r="B78" i="4"/>
  <c r="B79" i="4"/>
  <c r="B80" i="4"/>
  <c r="B81" i="4"/>
  <c r="B75" i="4"/>
  <c r="C5" i="3"/>
  <c r="C2" i="4" l="1"/>
  <c r="B35" i="4"/>
  <c r="A84" i="4" l="1"/>
  <c r="B34" i="4" s="1"/>
  <c r="A73" i="4"/>
  <c r="B33" i="4" s="1"/>
  <c r="A62" i="4"/>
  <c r="B32" i="4" s="1"/>
  <c r="G34" i="4" l="1"/>
  <c r="J34" i="4"/>
  <c r="M34" i="4"/>
  <c r="P34" i="4"/>
  <c r="S34" i="4"/>
  <c r="V34" i="4"/>
  <c r="D34" i="4"/>
  <c r="G33" i="4"/>
  <c r="J33" i="4"/>
  <c r="M33" i="4"/>
  <c r="P33" i="4"/>
  <c r="S33" i="4"/>
  <c r="V33" i="4"/>
  <c r="D33" i="4"/>
  <c r="P32" i="4"/>
  <c r="S32" i="4"/>
  <c r="V32" i="4"/>
  <c r="D32" i="4"/>
  <c r="H34" i="4"/>
  <c r="K34" i="4"/>
  <c r="N34" i="4"/>
  <c r="Q34" i="4"/>
  <c r="T34" i="4"/>
  <c r="W34" i="4"/>
  <c r="E34" i="4"/>
  <c r="H33" i="4"/>
  <c r="K33" i="4"/>
  <c r="N33" i="4"/>
  <c r="Q33" i="4"/>
  <c r="T33" i="4"/>
  <c r="W33" i="4"/>
  <c r="E33" i="4"/>
  <c r="Q32" i="4"/>
  <c r="T32" i="4"/>
  <c r="W32" i="4"/>
  <c r="E32" i="4"/>
  <c r="P35" i="4" l="1"/>
  <c r="Q35" i="4"/>
  <c r="W35" i="4"/>
  <c r="T35" i="4"/>
  <c r="E35" i="4"/>
  <c r="V35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8" i="4"/>
  <c r="D75" i="4"/>
  <c r="D92" i="4"/>
  <c r="D91" i="4"/>
  <c r="D88" i="4"/>
  <c r="D87" i="4"/>
  <c r="D90" i="4"/>
  <c r="D86" i="4"/>
  <c r="D89" i="4"/>
  <c r="D78" i="4"/>
  <c r="D64" i="4"/>
  <c r="D81" i="4"/>
  <c r="D77" i="4"/>
  <c r="D80" i="4"/>
  <c r="D76" i="4"/>
  <c r="D79" i="4"/>
  <c r="D67" i="4"/>
  <c r="D70" i="4"/>
  <c r="D66" i="4"/>
  <c r="D69" i="4"/>
  <c r="D65" i="4"/>
  <c r="D58" i="4"/>
  <c r="D54" i="4"/>
  <c r="D59" i="4"/>
  <c r="D60" i="4"/>
  <c r="D57" i="4"/>
  <c r="D55" i="4"/>
  <c r="D56" i="4"/>
  <c r="G36" i="4" l="1"/>
  <c r="P36" i="4"/>
  <c r="J36" i="4"/>
  <c r="D36" i="4"/>
  <c r="M36" i="4"/>
  <c r="V36" i="4"/>
  <c r="S36" i="4"/>
</calcChain>
</file>

<file path=xl/comments1.xml><?xml version="1.0" encoding="utf-8"?>
<comments xmlns="http://schemas.openxmlformats.org/spreadsheetml/2006/main">
  <authors>
    <author>Cook, Michael</author>
  </authors>
  <commentList>
    <comment ref="F20" authorId="0" shapeId="0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Excludes quarterly readings not received from Cumberland and Lincoln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Excludes quarterly readings not received from Cumberland and Lincoln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Excludes Unbilled Accruals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Excludes unbilled accruals</t>
        </r>
      </text>
    </comment>
    <comment ref="F23" authorId="0" shapeId="0">
      <text>
        <r>
          <rPr>
            <b/>
            <sz val="9"/>
            <color indexed="81"/>
            <rFont val="Tahoma"/>
            <charset val="1"/>
          </rPr>
          <t>Cook, Michael:</t>
        </r>
        <r>
          <rPr>
            <sz val="9"/>
            <color indexed="81"/>
            <rFont val="Tahoma"/>
            <charset val="1"/>
          </rPr>
          <t xml:space="preserve">
Includes unadjusted quarterly readings for Cumberland and Lincoln Water from prior periods</t>
        </r>
      </text>
    </comment>
    <comment ref="G23" authorId="0" shapeId="0">
      <text>
        <r>
          <rPr>
            <b/>
            <sz val="9"/>
            <color indexed="81"/>
            <rFont val="Tahoma"/>
            <charset val="1"/>
          </rPr>
          <t>Cook, Michael:</t>
        </r>
        <r>
          <rPr>
            <sz val="9"/>
            <color indexed="81"/>
            <rFont val="Tahoma"/>
            <charset val="1"/>
          </rPr>
          <t xml:space="preserve">
Includes unadjusted quarterly readings for Cumberland and Lincoln Water from prior period</t>
        </r>
      </text>
    </comment>
    <comment ref="F24" authorId="0" shapeId="0">
      <text>
        <r>
          <rPr>
            <b/>
            <sz val="9"/>
            <color indexed="81"/>
            <rFont val="Tahoma"/>
            <charset val="1"/>
          </rPr>
          <t>Cook, Michael:</t>
        </r>
        <r>
          <rPr>
            <sz val="9"/>
            <color indexed="81"/>
            <rFont val="Tahoma"/>
            <charset val="1"/>
          </rPr>
          <t xml:space="preserve">
Includes unadjusted readings for Providence Water Cycle six from prior periods.</t>
        </r>
      </text>
    </comment>
  </commentList>
</comments>
</file>

<file path=xl/sharedStrings.xml><?xml version="1.0" encoding="utf-8"?>
<sst xmlns="http://schemas.openxmlformats.org/spreadsheetml/2006/main" count="273" uniqueCount="58">
  <si>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</si>
  <si>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</si>
  <si>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</si>
  <si>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</si>
  <si>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</si>
  <si>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</si>
  <si>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</si>
  <si>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</si>
  <si>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</si>
  <si>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</si>
  <si>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</si>
  <si>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</si>
  <si>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</si>
  <si>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</si>
  <si>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</si>
  <si>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</si>
  <si>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</si>
  <si>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</si>
  <si>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</si>
  <si>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</si>
  <si>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</si>
  <si>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</si>
  <si>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</si>
  <si>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</si>
  <si>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</si>
  <si>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</si>
  <si>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</si>
  <si>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</si>
  <si>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</si>
  <si>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</si>
  <si>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</si>
  <si>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90-120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</si>
  <si>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</si>
  <si>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</si>
  <si>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</si>
  <si>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</si>
  <si>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</si>
  <si>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</si>
  <si>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</si>
  <si>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</si>
  <si>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</si>
  <si>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</si>
  <si>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</si>
  <si>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</si>
  <si>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</si>
  <si>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</si>
  <si>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</si>
  <si>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60-90 days</t>
  </si>
  <si>
    <t>.</t>
  </si>
  <si>
    <t>Narragansett Bay Commission</t>
  </si>
  <si>
    <t>HCF</t>
  </si>
  <si>
    <t>Ccf</t>
  </si>
  <si>
    <t>"Input Customer Demand HCF"</t>
  </si>
  <si>
    <t>NOT AVAILABLE</t>
  </si>
  <si>
    <t>This Year</t>
  </si>
  <si>
    <t>June.</t>
  </si>
  <si>
    <t>September</t>
  </si>
  <si>
    <t>Source: CIS Billing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</si>
</sst>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7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164" fontId="10" fillId="0" borderId="0" xfId="1" applyNumberFormat="1" applyFont="1" applyFill="1" applyBorder="1"/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166" fontId="10" fillId="4" borderId="0" xfId="3" applyNumberFormat="1" applyFont="1" applyFill="1" applyBorder="1" applyAlignment="1">
      <alignment horizontal="center"/>
    </xf>
    <xf numFmtId="166" fontId="10" fillId="3" borderId="0" xfId="3" applyNumberFormat="1" applyFont="1" applyFill="1" applyBorder="1" applyAlignment="1">
      <alignment horizontal="center"/>
    </xf>
    <xf numFmtId="166" fontId="10" fillId="0" borderId="0" xfId="0" applyNumberFormat="1" applyFont="1" applyFill="1"/>
    <xf numFmtId="0" fontId="13" fillId="0" borderId="0" xfId="0" applyFont="1" applyFill="1"/>
    <xf numFmtId="9" fontId="0" fillId="0" borderId="0" xfId="2" applyFont="1" applyFill="1"/>
    <xf numFmtId="164" fontId="10" fillId="4" borderId="4" xfId="1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Summary!$C$54:$C$60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Summary!$B$54:$B$60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Summary!$A$62</c:f>
          <c:strCache>
            <c:ptCount val="1"/>
            <c:pt idx="0">
              <c:v>Residential Demand (Ccf)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Summary!$A$64:$A$70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Summary!$C$64:$C$70</c:f>
              <c:numCache>
                <c:formatCode>_(* #,##0_);_(* \(#,##0\);_(* "-"??_);_(@_)</c:formatCode>
                <c:ptCount val="7"/>
                <c:pt idx="0">
                  <c:v>674439.42794279417</c:v>
                </c:pt>
                <c:pt idx="1">
                  <c:v>528549.79097909795</c:v>
                </c:pt>
                <c:pt idx="2">
                  <c:v>411179.62</c:v>
                </c:pt>
                <c:pt idx="3">
                  <c:v>608563.54</c:v>
                </c:pt>
                <c:pt idx="4">
                  <c:v>993563.54</c:v>
                </c:pt>
                <c:pt idx="5">
                  <c:v>512849.55</c:v>
                </c:pt>
                <c:pt idx="6">
                  <c:v>641515.25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Summary!$A$64:$A$70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Summary!$B$64:$B$70</c:f>
              <c:numCache>
                <c:formatCode>_(* #,##0_);_(* \(#,##0\);_(* "-"??_);_(@_)</c:formatCode>
                <c:ptCount val="7"/>
                <c:pt idx="0">
                  <c:v>510296.30871391081</c:v>
                </c:pt>
                <c:pt idx="1">
                  <c:v>521893.67398986872</c:v>
                </c:pt>
                <c:pt idx="2">
                  <c:v>552550.40419947496</c:v>
                </c:pt>
                <c:pt idx="3">
                  <c:v>561680.92749398958</c:v>
                </c:pt>
                <c:pt idx="4">
                  <c:v>588815.72766404203</c:v>
                </c:pt>
                <c:pt idx="5">
                  <c:v>920418.72301837278</c:v>
                </c:pt>
                <c:pt idx="6">
                  <c:v>1034271.2414698163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Summary!$A$73</c:f>
          <c:strCache>
            <c:ptCount val="1"/>
            <c:pt idx="0">
              <c:v>Non-Residential Demand (Ccf)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Summary!$A$75:$A$81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Summary!$C$75:$C$81</c:f>
              <c:numCache>
                <c:formatCode>_(* #,##0_);_(* \(#,##0\);_(* "-"??_);_(@_)</c:formatCode>
                <c:ptCount val="7"/>
                <c:pt idx="0">
                  <c:v>472459.20283774368</c:v>
                </c:pt>
                <c:pt idx="1">
                  <c:v>394966.80226310133</c:v>
                </c:pt>
                <c:pt idx="2">
                  <c:v>335781.44</c:v>
                </c:pt>
                <c:pt idx="3">
                  <c:v>452130.67000000004</c:v>
                </c:pt>
                <c:pt idx="4">
                  <c:v>488107.52000000002</c:v>
                </c:pt>
                <c:pt idx="5">
                  <c:v>390975.65</c:v>
                </c:pt>
                <c:pt idx="6">
                  <c:v>588468.22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Summary!$A$75:$A$81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Summary!$B$75:$B$81</c:f>
              <c:numCache>
                <c:formatCode>_(* #,##0_);_(* \(#,##0\);_(* "-"??_);_(@_)</c:formatCode>
                <c:ptCount val="7"/>
                <c:pt idx="0">
                  <c:v>369131.68388434465</c:v>
                </c:pt>
                <c:pt idx="1">
                  <c:v>370961.85098798707</c:v>
                </c:pt>
                <c:pt idx="2">
                  <c:v>333800.48818965029</c:v>
                </c:pt>
                <c:pt idx="3">
                  <c:v>299245.56</c:v>
                </c:pt>
                <c:pt idx="4">
                  <c:v>330441.18698707118</c:v>
                </c:pt>
                <c:pt idx="5">
                  <c:v>394304.31583341857</c:v>
                </c:pt>
                <c:pt idx="6">
                  <c:v>522963.47317457787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Summary!$A$84</c:f>
          <c:strCache>
            <c:ptCount val="1"/>
            <c:pt idx="0">
              <c:v>Wholesale Demand (Ccf)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Summary!$A$86:$A$92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Summary!$C$86:$C$92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Summary!$A$86:$A$92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Summary!$B$86:$B$92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640925</xdr:colOff>
      <xdr:row>3</xdr:row>
      <xdr:rowOff>11650</xdr:rowOff>
    </xdr:from>
    <xdr:to>
      <xdr:col>22</xdr:col>
      <xdr:colOff>15346</xdr:colOff>
      <xdr:row>19</xdr:row>
      <xdr:rowOff>2126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11642</xdr:colOff>
      <xdr:row>18</xdr:row>
      <xdr:rowOff>163520</xdr:rowOff>
    </xdr:from>
    <xdr:to>
      <xdr:col>6</xdr:col>
      <xdr:colOff>31750</xdr:colOff>
      <xdr:row>29</xdr:row>
      <xdr:rowOff>163520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6</xdr:col>
      <xdr:colOff>52917</xdr:colOff>
      <xdr:row>18</xdr:row>
      <xdr:rowOff>163520</xdr:rowOff>
    </xdr:from>
    <xdr:to>
      <xdr:col>13</xdr:col>
      <xdr:colOff>493184</xdr:colOff>
      <xdr:row>29</xdr:row>
      <xdr:rowOff>163520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13</xdr:col>
      <xdr:colOff>509061</xdr:colOff>
      <xdr:row>19</xdr:row>
      <xdr:rowOff>4771</xdr:rowOff>
    </xdr:from>
    <xdr:to>
      <xdr:col>22</xdr:col>
      <xdr:colOff>13759</xdr:colOff>
      <xdr:row>30</xdr:row>
      <xdr:rowOff>4771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Users/HaroldSmith/AppData/Local/Microsoft/Windows/INetCache/Content.Outlook/CJFZVAF3/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2"/>
  <sheetViews>
    <sheetView tabSelected="1" zoomScale="90" zoomScaleNormal="90" workbookViewId="0">
      <selection sqref="A1:X1"/>
    </sheetView>
  </sheetViews>
  <sheetFormatPr defaultRowHeight="14.4" x14ac:dyDescent="0.3"/>
  <cols>
    <col min="1" max="1" width="9.33203125" customWidth="1"/>
    <col min="2" max="2" width="17.77734375" bestFit="1" customWidth="1"/>
    <col min="3" max="3" width="12.77734375" customWidth="1"/>
    <col min="4" max="4" width="16.88671875" bestFit="1" customWidth="1"/>
    <col min="5" max="5" width="9.5546875" style="9" customWidth="1"/>
    <col min="6" max="6" width="1" style="9" customWidth="1"/>
    <col min="7" max="7" width="9.5546875" customWidth="1"/>
    <col min="8" max="8" width="9.5546875" style="9" customWidth="1"/>
    <col min="9" max="9" width="1" style="9" customWidth="1"/>
    <col min="10" max="10" width="9.5546875" customWidth="1"/>
    <col min="11" max="11" width="9.5546875" style="9" customWidth="1"/>
    <col min="12" max="12" width="1" style="9" customWidth="1"/>
    <col min="13" max="13" width="11.109375" bestFit="1" customWidth="1"/>
    <col min="14" max="14" width="9.5546875" style="9" customWidth="1"/>
    <col min="15" max="15" width="1" style="9" customWidth="1"/>
    <col min="16" max="16" width="11.109375" bestFit="1" customWidth="1"/>
    <col min="17" max="17" width="9.5546875" style="9" customWidth="1"/>
    <col min="18" max="18" width="1" style="9" customWidth="1"/>
    <col min="19" max="19" width="9.5546875" customWidth="1"/>
    <col min="20" max="20" width="11.109375" style="9" bestFit="1" customWidth="1"/>
    <col min="21" max="21" width="1" style="9" customWidth="1"/>
    <col min="22" max="23" width="11.109375" bestFit="1" customWidth="1"/>
    <col min="24" max="24" width="1.77734375" customWidth="1"/>
    <col min="25" max="26" width="11.109375" bestFit="1" customWidth="1"/>
  </cols>
  <sheetData>
    <row r="1" spans="1:55" ht="65.25" customHeight="1" x14ac:dyDescent="1.4">
      <c r="A1" s="61" t="s">
        <v>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50"/>
      <c r="Z1" s="5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4" x14ac:dyDescent="0.45">
      <c r="A2" s="31"/>
      <c r="B2" s="29"/>
      <c r="C2" s="60" t="str">
        <f>'Demand Input'!C8</f>
        <v>Narragansett Bay Commission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30"/>
      <c r="Z2" s="3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3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32"/>
      <c r="X3" s="29"/>
      <c r="Y3" s="29"/>
      <c r="Z3" s="29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2"/>
      <c r="X4" s="29"/>
      <c r="Y4" s="29"/>
      <c r="Z4" s="29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3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3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3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3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3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3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3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3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3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3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3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3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3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3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3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3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3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3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3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3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3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3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3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3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3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3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3">
      <c r="A31" s="29"/>
      <c r="B31" s="13" t="s">
        <v>23</v>
      </c>
      <c r="C31" s="11"/>
      <c r="D31" s="57" t="s">
        <v>8</v>
      </c>
      <c r="E31" s="57"/>
      <c r="F31" s="16"/>
      <c r="G31" s="57" t="s">
        <v>9</v>
      </c>
      <c r="H31" s="57"/>
      <c r="I31" s="16"/>
      <c r="J31" s="57" t="s">
        <v>10</v>
      </c>
      <c r="K31" s="57"/>
      <c r="L31" s="16"/>
      <c r="M31" s="57" t="s">
        <v>2</v>
      </c>
      <c r="N31" s="57"/>
      <c r="O31" s="16"/>
      <c r="P31" s="57" t="s">
        <v>11</v>
      </c>
      <c r="Q31" s="57"/>
      <c r="R31" s="16"/>
      <c r="S31" s="57" t="s">
        <v>12</v>
      </c>
      <c r="T31" s="57"/>
      <c r="U31" s="16"/>
      <c r="V31" s="57" t="s">
        <v>13</v>
      </c>
      <c r="W31" s="57"/>
      <c r="X31" s="11"/>
      <c r="Y31" s="57" t="s">
        <v>56</v>
      </c>
      <c r="Z31" s="57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3">
      <c r="A32" s="29"/>
      <c r="B32" s="12" t="str">
        <f>A62</f>
        <v>Residential Demand (Ccf)</v>
      </c>
      <c r="C32" s="11"/>
      <c r="D32" s="15">
        <f>C64</f>
        <v>674439.42794279417</v>
      </c>
      <c r="E32" s="14">
        <f>B64</f>
        <v>510296.30871391081</v>
      </c>
      <c r="G32" s="15">
        <f>C65</f>
        <v>528549.79097909795</v>
      </c>
      <c r="H32" s="14">
        <f>B65</f>
        <v>521893.67398986872</v>
      </c>
      <c r="J32" s="15">
        <f>C66</f>
        <v>411179.62</v>
      </c>
      <c r="K32" s="14">
        <f>B66</f>
        <v>552550.40419947496</v>
      </c>
      <c r="M32" s="15">
        <f>C67</f>
        <v>608563.54</v>
      </c>
      <c r="N32" s="14">
        <f>B67</f>
        <v>561680.92749398958</v>
      </c>
      <c r="P32" s="15">
        <f>C68</f>
        <v>993563.54</v>
      </c>
      <c r="Q32" s="14">
        <f>B68</f>
        <v>588815.72766404203</v>
      </c>
      <c r="S32" s="15">
        <f>C69</f>
        <v>512849.55</v>
      </c>
      <c r="T32" s="14">
        <f>B69</f>
        <v>920418.72301837278</v>
      </c>
      <c r="V32" s="15">
        <f>C70</f>
        <v>641515.25</v>
      </c>
      <c r="W32" s="14">
        <f>B70</f>
        <v>1034271.2414698163</v>
      </c>
      <c r="X32" s="29"/>
      <c r="Y32" s="15">
        <f>C71</f>
        <v>884745.88451443566</v>
      </c>
      <c r="Z32" s="14">
        <f>B71</f>
        <v>795392.36482939636</v>
      </c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3">
      <c r="A33" s="29"/>
      <c r="B33" s="12" t="str">
        <f>A73</f>
        <v>Non-Residential Demand (Ccf)</v>
      </c>
      <c r="C33" s="11"/>
      <c r="D33" s="15">
        <f>C75</f>
        <v>472459.20283774368</v>
      </c>
      <c r="E33" s="14">
        <f>B75</f>
        <v>369131.68388434465</v>
      </c>
      <c r="G33" s="15">
        <f>C76</f>
        <v>394966.80226310133</v>
      </c>
      <c r="H33" s="14">
        <f>B76</f>
        <v>370961.85098798707</v>
      </c>
      <c r="J33" s="15">
        <f>C77</f>
        <v>335781.44</v>
      </c>
      <c r="K33" s="14">
        <f>B77</f>
        <v>333800.48818965029</v>
      </c>
      <c r="M33" s="15">
        <f>C78</f>
        <v>452130.67000000004</v>
      </c>
      <c r="N33" s="14">
        <f>B78</f>
        <v>299245.56</v>
      </c>
      <c r="P33" s="15">
        <f>C79</f>
        <v>488107.52000000002</v>
      </c>
      <c r="Q33" s="14">
        <f>B79</f>
        <v>330441.18698707118</v>
      </c>
      <c r="S33" s="15">
        <f>C80</f>
        <v>390975.65</v>
      </c>
      <c r="T33" s="14">
        <f>B80</f>
        <v>394304.31583341857</v>
      </c>
      <c r="V33" s="15">
        <f>C81</f>
        <v>588468.22</v>
      </c>
      <c r="W33" s="14">
        <f>B81</f>
        <v>522963.47317457787</v>
      </c>
      <c r="X33" s="29"/>
      <c r="Y33" s="15">
        <f>C82</f>
        <v>398263</v>
      </c>
      <c r="Z33" s="14">
        <f>B82</f>
        <v>416886.62917591253</v>
      </c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x14ac:dyDescent="0.3">
      <c r="A34" s="29"/>
      <c r="B34" s="12" t="str">
        <f>A84</f>
        <v>Wholesale Demand (Ccf)</v>
      </c>
      <c r="C34" s="11"/>
      <c r="D34" s="15">
        <f>C86</f>
        <v>0</v>
      </c>
      <c r="E34" s="14">
        <f>B86</f>
        <v>0</v>
      </c>
      <c r="G34" s="15">
        <f>C87</f>
        <v>0</v>
      </c>
      <c r="H34" s="14">
        <f>B87</f>
        <v>0</v>
      </c>
      <c r="J34" s="15">
        <f>C88</f>
        <v>0</v>
      </c>
      <c r="K34" s="14">
        <f>B88</f>
        <v>0</v>
      </c>
      <c r="M34" s="15">
        <f>C89</f>
        <v>0</v>
      </c>
      <c r="N34" s="14">
        <f>B89</f>
        <v>0</v>
      </c>
      <c r="P34" s="15">
        <f>C90</f>
        <v>0</v>
      </c>
      <c r="Q34" s="14">
        <f>B90</f>
        <v>0</v>
      </c>
      <c r="S34" s="15">
        <f>C91</f>
        <v>0</v>
      </c>
      <c r="T34" s="14">
        <f>B91</f>
        <v>0</v>
      </c>
      <c r="V34" s="15">
        <f>C92</f>
        <v>0</v>
      </c>
      <c r="W34" s="14">
        <f>B92</f>
        <v>0</v>
      </c>
      <c r="X34" s="29"/>
      <c r="Y34" s="15">
        <f>C93</f>
        <v>0</v>
      </c>
      <c r="Z34" s="14">
        <f>E92</f>
        <v>0</v>
      </c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3">
      <c r="A35" s="29"/>
      <c r="B35" s="12" t="str">
        <f>"Total Demand ("&amp;'Demand Input'!$C$9&amp;")"</f>
        <v>Total Demand (Ccf)</v>
      </c>
      <c r="C35" s="11"/>
      <c r="D35" s="15">
        <f>SUM(D32:D34)</f>
        <v>1146898.6307805378</v>
      </c>
      <c r="E35" s="14">
        <f>SUM(E32:E34)</f>
        <v>879427.9925982554</v>
      </c>
      <c r="G35" s="15">
        <f>SUM(G32:G34)</f>
        <v>923516.59324219928</v>
      </c>
      <c r="H35" s="14">
        <f>SUM(H32:H34)</f>
        <v>892855.52497785585</v>
      </c>
      <c r="J35" s="15">
        <f>SUM(J32:J34)</f>
        <v>746961.06</v>
      </c>
      <c r="K35" s="14">
        <f>SUM(K32:K34)</f>
        <v>886350.89238912519</v>
      </c>
      <c r="M35" s="15">
        <f>SUM(M32:M34)</f>
        <v>1060694.21</v>
      </c>
      <c r="N35" s="14">
        <f>SUM(N32:N34)</f>
        <v>860926.48749398952</v>
      </c>
      <c r="P35" s="15">
        <f>SUM(P32:P34)</f>
        <v>1481671.06</v>
      </c>
      <c r="Q35" s="14">
        <f>SUM(Q32:Q34)</f>
        <v>919256.91465111321</v>
      </c>
      <c r="S35" s="15">
        <f>SUM(S32:S34)</f>
        <v>903825.2</v>
      </c>
      <c r="T35" s="14">
        <f>SUM(T32:T34)</f>
        <v>1314723.0388517913</v>
      </c>
      <c r="V35" s="15">
        <f>SUM(V32:V34)</f>
        <v>1229983.47</v>
      </c>
      <c r="W35" s="14">
        <f>SUM(W32:W34)</f>
        <v>1557234.7146443941</v>
      </c>
      <c r="X35" s="29"/>
      <c r="Y35" s="15">
        <f>SUM(Y32:Y34)</f>
        <v>1283008.8845144357</v>
      </c>
      <c r="Z35" s="14">
        <f>SUM(Z32:Z34)</f>
        <v>1212278.994005309</v>
      </c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3">
      <c r="A36" s="29"/>
      <c r="B36" s="12" t="s">
        <v>14</v>
      </c>
      <c r="C36" s="11"/>
      <c r="D36" s="58">
        <f>E35/D35-1</f>
        <v>-0.23321210000944159</v>
      </c>
      <c r="E36" s="58"/>
      <c r="F36" s="19"/>
      <c r="G36" s="58">
        <f>H35/G35-1</f>
        <v>-3.3200343652409425E-2</v>
      </c>
      <c r="H36" s="58"/>
      <c r="I36" s="19"/>
      <c r="J36" s="58">
        <f>K35/J35-1</f>
        <v>0.18660923554585973</v>
      </c>
      <c r="K36" s="58"/>
      <c r="L36" s="19"/>
      <c r="M36" s="58">
        <f>N35/M35-1</f>
        <v>-0.18833677097757562</v>
      </c>
      <c r="N36" s="58"/>
      <c r="O36" s="19"/>
      <c r="P36" s="58">
        <f>Q35/P35-1</f>
        <v>-0.37958097484126252</v>
      </c>
      <c r="Q36" s="58"/>
      <c r="R36" s="19"/>
      <c r="S36" s="58">
        <f>T35/S35-1</f>
        <v>0.45462091436683916</v>
      </c>
      <c r="T36" s="58"/>
      <c r="U36" s="19"/>
      <c r="V36" s="58">
        <f>W35/V35-1</f>
        <v>0.26606149808207924</v>
      </c>
      <c r="W36" s="58"/>
      <c r="X36" s="29"/>
      <c r="Y36" s="58">
        <f>Z35/Y35-1</f>
        <v>-5.5128137741536354E-2</v>
      </c>
      <c r="Z36" s="58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3">
      <c r="A37" s="29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11"/>
      <c r="W37" s="11"/>
      <c r="X37" s="11"/>
      <c r="Y37" s="11"/>
      <c r="Z37" s="11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x14ac:dyDescent="0.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x14ac:dyDescent="0.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3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3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3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3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3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x14ac:dyDescent="0.3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x14ac:dyDescent="0.3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1" s="9" customFormat="1" x14ac:dyDescent="0.3"/>
    <row r="50" spans="1:21" s="9" customFormat="1" x14ac:dyDescent="0.3">
      <c r="A50" s="59" t="s">
        <v>24</v>
      </c>
      <c r="B50" s="59"/>
      <c r="C50" s="59"/>
      <c r="D50" s="59"/>
      <c r="E50" s="59"/>
    </row>
    <row r="51" spans="1:21" s="9" customFormat="1" x14ac:dyDescent="0.3">
      <c r="A51" s="24"/>
      <c r="B51" s="24"/>
      <c r="C51" s="24"/>
      <c r="D51" s="24"/>
      <c r="E51" s="24"/>
    </row>
    <row r="52" spans="1:21" x14ac:dyDescent="0.3">
      <c r="A52" s="7" t="str">
        <f>"Water Produced ("&amp;'Demand Input'!$C$10&amp;")"</f>
        <v>Water Produced (MG)</v>
      </c>
    </row>
    <row r="53" spans="1:21" x14ac:dyDescent="0.3">
      <c r="A53" s="2" t="s">
        <v>3</v>
      </c>
      <c r="B53" s="3" t="s">
        <v>0</v>
      </c>
      <c r="C53" s="3" t="s">
        <v>1</v>
      </c>
      <c r="D53" t="s">
        <v>7</v>
      </c>
    </row>
    <row r="54" spans="1:21" x14ac:dyDescent="0.3">
      <c r="A54" s="1" t="s">
        <v>8</v>
      </c>
      <c r="B54" s="23">
        <f>'Demand Input'!F32</f>
        <v>0</v>
      </c>
      <c r="C54" s="23">
        <f>'Demand Input'!D32</f>
        <v>0</v>
      </c>
      <c r="D54" s="5" t="e">
        <f t="shared" ref="D54:D60" si="0">B54/C54</f>
        <v>#DIV/0!</v>
      </c>
      <c r="E54" s="5"/>
      <c r="F54" s="5"/>
      <c r="I54" s="5"/>
      <c r="L54" s="5"/>
      <c r="O54" s="5"/>
      <c r="R54" s="5"/>
      <c r="U54" s="5"/>
    </row>
    <row r="55" spans="1:21" x14ac:dyDescent="0.3">
      <c r="A55" s="1" t="s">
        <v>9</v>
      </c>
      <c r="B55" s="23">
        <f>'Demand Input'!F33</f>
        <v>0</v>
      </c>
      <c r="C55" s="23">
        <f>'Demand Input'!D33</f>
        <v>0</v>
      </c>
      <c r="D55" s="5" t="e">
        <f t="shared" si="0"/>
        <v>#DIV/0!</v>
      </c>
      <c r="E55" s="5"/>
      <c r="F55" s="5"/>
      <c r="I55" s="5"/>
      <c r="L55" s="5"/>
      <c r="O55" s="5"/>
      <c r="R55" s="5"/>
      <c r="U55" s="5"/>
    </row>
    <row r="56" spans="1:21" x14ac:dyDescent="0.3">
      <c r="A56" s="1" t="s">
        <v>10</v>
      </c>
      <c r="B56" s="23">
        <f>'Demand Input'!F34</f>
        <v>0</v>
      </c>
      <c r="C56" s="23">
        <f>'Demand Input'!D34</f>
        <v>0</v>
      </c>
      <c r="D56" s="5" t="e">
        <f t="shared" si="0"/>
        <v>#DIV/0!</v>
      </c>
      <c r="E56" s="5"/>
      <c r="F56" s="5"/>
      <c r="I56" s="5"/>
      <c r="L56" s="5"/>
      <c r="O56" s="5"/>
      <c r="R56" s="5"/>
      <c r="U56" s="5"/>
    </row>
    <row r="57" spans="1:21" x14ac:dyDescent="0.3">
      <c r="A57" s="1" t="s">
        <v>2</v>
      </c>
      <c r="B57" s="23">
        <f>'Demand Input'!F35</f>
        <v>0</v>
      </c>
      <c r="C57" s="23">
        <f>'Demand Input'!D35</f>
        <v>0</v>
      </c>
      <c r="D57" s="5" t="e">
        <f t="shared" si="0"/>
        <v>#DIV/0!</v>
      </c>
      <c r="E57" s="5"/>
      <c r="F57" s="5"/>
      <c r="I57" s="5"/>
      <c r="L57" s="5"/>
      <c r="O57" s="5"/>
      <c r="R57" s="5"/>
      <c r="U57" s="5"/>
    </row>
    <row r="58" spans="1:21" x14ac:dyDescent="0.3">
      <c r="A58" s="1" t="s">
        <v>11</v>
      </c>
      <c r="B58" s="23">
        <f>'Demand Input'!F36</f>
        <v>0</v>
      </c>
      <c r="C58" s="23">
        <f>'Demand Input'!D36</f>
        <v>0</v>
      </c>
      <c r="D58" s="5" t="e">
        <f t="shared" si="0"/>
        <v>#DIV/0!</v>
      </c>
      <c r="E58" s="5"/>
      <c r="F58" s="5"/>
      <c r="I58" s="5"/>
      <c r="L58" s="5"/>
      <c r="O58" s="5"/>
      <c r="R58" s="5"/>
      <c r="U58" s="5"/>
    </row>
    <row r="59" spans="1:21" x14ac:dyDescent="0.3">
      <c r="A59" s="1" t="s">
        <v>12</v>
      </c>
      <c r="B59" s="23">
        <f>'Demand Input'!F37</f>
        <v>0</v>
      </c>
      <c r="C59" s="23">
        <f>'Demand Input'!D37</f>
        <v>0</v>
      </c>
      <c r="D59" s="5" t="e">
        <f t="shared" si="0"/>
        <v>#DIV/0!</v>
      </c>
      <c r="E59" s="5"/>
      <c r="F59" s="5"/>
      <c r="I59" s="5"/>
      <c r="L59" s="5"/>
      <c r="O59" s="5"/>
      <c r="R59" s="5"/>
      <c r="U59" s="5"/>
    </row>
    <row r="60" spans="1:21" x14ac:dyDescent="0.3">
      <c r="A60" s="1" t="s">
        <v>13</v>
      </c>
      <c r="B60" s="23">
        <f>'Demand Input'!F38</f>
        <v>0</v>
      </c>
      <c r="C60" s="23">
        <f>'Demand Input'!D38</f>
        <v>0</v>
      </c>
      <c r="D60" s="5" t="e">
        <f t="shared" si="0"/>
        <v>#DIV/0!</v>
      </c>
      <c r="E60" s="5"/>
      <c r="F60" s="5"/>
      <c r="I60" s="5"/>
      <c r="L60" s="5"/>
      <c r="O60" s="5"/>
      <c r="R60" s="5"/>
      <c r="U60" s="5"/>
    </row>
    <row r="62" spans="1:21" x14ac:dyDescent="0.3">
      <c r="A62" s="7" t="str">
        <f>"Residential Demand ("&amp;'Demand Input'!$C$9&amp;")"</f>
        <v>Residential Demand (Ccf)</v>
      </c>
    </row>
    <row r="63" spans="1:21" x14ac:dyDescent="0.3">
      <c r="A63" s="2" t="s">
        <v>3</v>
      </c>
      <c r="B63" s="3" t="s">
        <v>0</v>
      </c>
      <c r="C63" s="3" t="s">
        <v>1</v>
      </c>
    </row>
    <row r="64" spans="1:21" x14ac:dyDescent="0.3">
      <c r="A64" s="1" t="s">
        <v>8</v>
      </c>
      <c r="B64" s="6">
        <f>'Demand Input'!F18</f>
        <v>510296.30871391081</v>
      </c>
      <c r="C64" s="6">
        <f>'Demand Input'!B18</f>
        <v>674439.42794279417</v>
      </c>
      <c r="D64" s="4">
        <f>B64/C64</f>
        <v>0.75662288942750544</v>
      </c>
      <c r="E64" s="4"/>
      <c r="F64" s="4"/>
      <c r="I64" s="4"/>
      <c r="L64" s="4"/>
      <c r="O64" s="4"/>
      <c r="R64" s="4"/>
      <c r="U64" s="4"/>
    </row>
    <row r="65" spans="1:21" x14ac:dyDescent="0.3">
      <c r="A65" s="1" t="s">
        <v>9</v>
      </c>
      <c r="B65" s="6">
        <f>'Demand Input'!F19</f>
        <v>521893.67398986872</v>
      </c>
      <c r="C65" s="6">
        <f>'Demand Input'!B19</f>
        <v>528549.79097909795</v>
      </c>
      <c r="D65" s="4">
        <f t="shared" ref="D65:D71" si="1">B65/C65</f>
        <v>0.98740683072279856</v>
      </c>
      <c r="E65" s="4"/>
      <c r="F65" s="4"/>
      <c r="I65" s="4"/>
      <c r="L65" s="4"/>
      <c r="O65" s="4"/>
      <c r="R65" s="4"/>
      <c r="U65" s="4"/>
    </row>
    <row r="66" spans="1:21" x14ac:dyDescent="0.3">
      <c r="A66" s="1" t="s">
        <v>10</v>
      </c>
      <c r="B66" s="6">
        <f>'Demand Input'!F20</f>
        <v>552550.40419947496</v>
      </c>
      <c r="C66" s="6">
        <f>'Demand Input'!B20</f>
        <v>411179.62</v>
      </c>
      <c r="D66" s="4">
        <f t="shared" si="1"/>
        <v>1.3438175856076597</v>
      </c>
      <c r="E66" s="4"/>
      <c r="F66" s="4"/>
      <c r="I66" s="4"/>
      <c r="L66" s="4"/>
      <c r="O66" s="4"/>
      <c r="R66" s="4"/>
      <c r="U66" s="4"/>
    </row>
    <row r="67" spans="1:21" x14ac:dyDescent="0.3">
      <c r="A67" s="1" t="s">
        <v>2</v>
      </c>
      <c r="B67" s="6">
        <f>'Demand Input'!F21</f>
        <v>561680.92749398958</v>
      </c>
      <c r="C67" s="6">
        <f>'Demand Input'!B21</f>
        <v>608563.54</v>
      </c>
      <c r="D67" s="4">
        <f t="shared" si="1"/>
        <v>0.92296184469741571</v>
      </c>
      <c r="E67" s="4"/>
      <c r="F67" s="4"/>
      <c r="I67" s="4"/>
      <c r="L67" s="4"/>
      <c r="O67" s="4"/>
      <c r="R67" s="4"/>
      <c r="U67" s="4"/>
    </row>
    <row r="68" spans="1:21" x14ac:dyDescent="0.3">
      <c r="A68" s="1" t="s">
        <v>11</v>
      </c>
      <c r="B68" s="6">
        <f>'Demand Input'!F22</f>
        <v>588815.72766404203</v>
      </c>
      <c r="C68" s="6">
        <f>'Demand Input'!B22</f>
        <v>993563.54</v>
      </c>
      <c r="D68" s="4">
        <f t="shared" si="1"/>
        <v>0.59263016803539514</v>
      </c>
      <c r="E68" s="4"/>
      <c r="F68" s="4"/>
      <c r="I68" s="4"/>
      <c r="L68" s="4"/>
      <c r="O68" s="4"/>
      <c r="R68" s="4"/>
      <c r="U68" s="4"/>
    </row>
    <row r="69" spans="1:21" x14ac:dyDescent="0.3">
      <c r="A69" s="1" t="s">
        <v>12</v>
      </c>
      <c r="B69" s="6">
        <f>'Demand Input'!F23</f>
        <v>920418.72301837278</v>
      </c>
      <c r="C69" s="6">
        <f>'Demand Input'!B23</f>
        <v>512849.55</v>
      </c>
      <c r="D69" s="4">
        <f t="shared" si="1"/>
        <v>1.7947148886420448</v>
      </c>
      <c r="E69" s="4"/>
      <c r="F69" s="4"/>
      <c r="I69" s="4"/>
      <c r="L69" s="4"/>
      <c r="O69" s="4"/>
      <c r="R69" s="4"/>
      <c r="U69" s="4"/>
    </row>
    <row r="70" spans="1:21" x14ac:dyDescent="0.3">
      <c r="A70" s="1" t="s">
        <v>13</v>
      </c>
      <c r="B70" s="6">
        <f>'Demand Input'!F24</f>
        <v>1034271.2414698163</v>
      </c>
      <c r="C70" s="6">
        <f>'Demand Input'!B24</f>
        <v>641515.25</v>
      </c>
      <c r="D70" s="4">
        <f t="shared" si="1"/>
        <v>1.6122317302196889</v>
      </c>
      <c r="E70" s="4"/>
      <c r="F70" s="4"/>
      <c r="I70" s="4"/>
      <c r="L70" s="4"/>
      <c r="O70" s="4"/>
      <c r="R70" s="4"/>
      <c r="U70" s="4"/>
    </row>
    <row r="71" spans="1:21" x14ac:dyDescent="0.3">
      <c r="A71" s="1" t="s">
        <v>56</v>
      </c>
      <c r="B71" s="6">
        <f>'Demand Input'!F25</f>
        <v>795392.36482939636</v>
      </c>
      <c r="C71" s="6">
        <f>'Demand Input'!B25</f>
        <v>884745.88451443566</v>
      </c>
      <c r="D71" s="4">
        <f t="shared" si="1"/>
        <v>0.89900657211411827</v>
      </c>
    </row>
    <row r="73" spans="1:21" x14ac:dyDescent="0.3">
      <c r="A73" s="7" t="str">
        <f>"Non-Residential Demand ("&amp;'Demand Input'!$C$9&amp;")"</f>
        <v>Non-Residential Demand (Ccf)</v>
      </c>
    </row>
    <row r="74" spans="1:21" x14ac:dyDescent="0.3">
      <c r="A74" s="2" t="s">
        <v>3</v>
      </c>
      <c r="B74" s="3" t="s">
        <v>0</v>
      </c>
      <c r="C74" s="3" t="s">
        <v>1</v>
      </c>
    </row>
    <row r="75" spans="1:21" x14ac:dyDescent="0.3">
      <c r="A75" s="1" t="s">
        <v>8</v>
      </c>
      <c r="B75" s="6">
        <f>'Demand Input'!G18</f>
        <v>369131.68388434465</v>
      </c>
      <c r="C75" s="6">
        <f>'Demand Input'!C18</f>
        <v>472459.20283774368</v>
      </c>
      <c r="D75" s="4">
        <f>B75/C75</f>
        <v>0.78129853682015227</v>
      </c>
      <c r="E75" s="4"/>
      <c r="F75" s="4"/>
      <c r="I75" s="4"/>
      <c r="L75" s="4"/>
      <c r="O75" s="4"/>
      <c r="R75" s="4"/>
      <c r="U75" s="4"/>
    </row>
    <row r="76" spans="1:21" x14ac:dyDescent="0.3">
      <c r="A76" s="1" t="s">
        <v>9</v>
      </c>
      <c r="B76" s="6">
        <f>'Demand Input'!G19</f>
        <v>370961.85098798707</v>
      </c>
      <c r="C76" s="6">
        <f>'Demand Input'!C19</f>
        <v>394966.80226310133</v>
      </c>
      <c r="D76" s="4">
        <f t="shared" ref="D76:D82" si="2">B76/C76</f>
        <v>0.93922286344682782</v>
      </c>
      <c r="E76" s="4"/>
      <c r="F76" s="4"/>
      <c r="I76" s="4"/>
      <c r="L76" s="4"/>
      <c r="O76" s="4"/>
      <c r="R76" s="4"/>
      <c r="U76" s="4"/>
    </row>
    <row r="77" spans="1:21" x14ac:dyDescent="0.3">
      <c r="A77" s="1" t="s">
        <v>10</v>
      </c>
      <c r="B77" s="6">
        <f>'Demand Input'!G20</f>
        <v>333800.48818965029</v>
      </c>
      <c r="C77" s="6">
        <f>'Demand Input'!C20</f>
        <v>335781.44</v>
      </c>
      <c r="D77" s="4">
        <f t="shared" si="2"/>
        <v>0.9941004725861271</v>
      </c>
      <c r="E77" s="4"/>
      <c r="F77" s="4"/>
      <c r="I77" s="4"/>
      <c r="L77" s="4"/>
      <c r="O77" s="4"/>
      <c r="R77" s="4"/>
      <c r="U77" s="4"/>
    </row>
    <row r="78" spans="1:21" x14ac:dyDescent="0.3">
      <c r="A78" s="1" t="s">
        <v>2</v>
      </c>
      <c r="B78" s="6">
        <f>'Demand Input'!G21</f>
        <v>299245.56</v>
      </c>
      <c r="C78" s="6">
        <f>'Demand Input'!C21</f>
        <v>452130.67000000004</v>
      </c>
      <c r="D78" s="4">
        <f t="shared" si="2"/>
        <v>0.66185636112675117</v>
      </c>
      <c r="E78" s="4"/>
      <c r="F78" s="4"/>
      <c r="I78" s="4"/>
      <c r="L78" s="4"/>
      <c r="O78" s="4"/>
      <c r="R78" s="4"/>
      <c r="U78" s="4"/>
    </row>
    <row r="79" spans="1:21" x14ac:dyDescent="0.3">
      <c r="A79" s="1" t="s">
        <v>11</v>
      </c>
      <c r="B79" s="6">
        <f>'Demand Input'!G22</f>
        <v>330441.18698707118</v>
      </c>
      <c r="C79" s="6">
        <f>'Demand Input'!C22</f>
        <v>488107.52000000002</v>
      </c>
      <c r="D79" s="4">
        <f t="shared" si="2"/>
        <v>0.67698442135673542</v>
      </c>
      <c r="E79" s="4"/>
      <c r="F79" s="4"/>
      <c r="I79" s="4"/>
      <c r="L79" s="4"/>
      <c r="O79" s="4"/>
      <c r="R79" s="4"/>
      <c r="U79" s="4"/>
    </row>
    <row r="80" spans="1:21" x14ac:dyDescent="0.3">
      <c r="A80" s="1" t="s">
        <v>12</v>
      </c>
      <c r="B80" s="6">
        <f>'Demand Input'!G23</f>
        <v>394304.31583341857</v>
      </c>
      <c r="C80" s="6">
        <f>'Demand Input'!C23</f>
        <v>390975.65</v>
      </c>
      <c r="D80" s="4">
        <f t="shared" si="2"/>
        <v>1.0085137420538044</v>
      </c>
      <c r="E80" s="4"/>
      <c r="F80" s="4"/>
      <c r="I80" s="4"/>
      <c r="L80" s="4"/>
      <c r="O80" s="4"/>
      <c r="R80" s="4"/>
      <c r="U80" s="4"/>
    </row>
    <row r="81" spans="1:21" x14ac:dyDescent="0.3">
      <c r="A81" s="1" t="s">
        <v>13</v>
      </c>
      <c r="B81" s="6">
        <f>'Demand Input'!G24</f>
        <v>522963.47317457787</v>
      </c>
      <c r="C81" s="6">
        <f>'Demand Input'!C24</f>
        <v>588468.22</v>
      </c>
      <c r="D81" s="4">
        <f t="shared" si="2"/>
        <v>0.88868600784351259</v>
      </c>
      <c r="E81" s="4"/>
      <c r="F81" s="4"/>
      <c r="I81" s="4"/>
      <c r="L81" s="4"/>
      <c r="O81" s="4"/>
      <c r="R81" s="4"/>
      <c r="U81" s="4"/>
    </row>
    <row r="82" spans="1:21" x14ac:dyDescent="0.3">
      <c r="A82" s="1" t="s">
        <v>56</v>
      </c>
      <c r="B82" s="6">
        <f>'Demand Input'!G25</f>
        <v>416886.62917591253</v>
      </c>
      <c r="C82" s="6">
        <f>'Demand Input'!C25</f>
        <v>398263</v>
      </c>
      <c r="D82" s="4">
        <f t="shared" si="2"/>
        <v>1.0467621375219704</v>
      </c>
    </row>
    <row r="84" spans="1:21" x14ac:dyDescent="0.3">
      <c r="A84" s="7" t="str">
        <f>"Wholesale Demand ("&amp;'Demand Input'!$C$9&amp;")"</f>
        <v>Wholesale Demand (Ccf)</v>
      </c>
    </row>
    <row r="85" spans="1:21" x14ac:dyDescent="0.3">
      <c r="A85" s="2" t="s">
        <v>3</v>
      </c>
      <c r="B85" s="3" t="s">
        <v>0</v>
      </c>
      <c r="C85" s="3" t="s">
        <v>1</v>
      </c>
    </row>
    <row r="86" spans="1:21" x14ac:dyDescent="0.3">
      <c r="A86" s="1" t="s">
        <v>8</v>
      </c>
      <c r="B86" s="6">
        <f>'Demand Input'!H18</f>
        <v>0</v>
      </c>
      <c r="C86" s="6">
        <f>'Demand Input'!D18</f>
        <v>0</v>
      </c>
      <c r="D86" s="4" t="e">
        <f>B86/C86</f>
        <v>#DIV/0!</v>
      </c>
      <c r="E86" s="4"/>
      <c r="F86" s="4"/>
      <c r="I86" s="4"/>
      <c r="L86" s="4"/>
      <c r="O86" s="4"/>
      <c r="R86" s="4"/>
      <c r="U86" s="4"/>
    </row>
    <row r="87" spans="1:21" x14ac:dyDescent="0.3">
      <c r="A87" s="1" t="s">
        <v>9</v>
      </c>
      <c r="B87" s="6">
        <f>'Demand Input'!H19</f>
        <v>0</v>
      </c>
      <c r="C87" s="6">
        <f>'Demand Input'!D19</f>
        <v>0</v>
      </c>
      <c r="D87" s="4" t="e">
        <f t="shared" ref="D87:D92" si="3">B87/C87</f>
        <v>#DIV/0!</v>
      </c>
      <c r="E87" s="4"/>
      <c r="F87" s="4"/>
      <c r="I87" s="4"/>
      <c r="L87" s="4"/>
      <c r="O87" s="4"/>
      <c r="R87" s="4"/>
      <c r="U87" s="4"/>
    </row>
    <row r="88" spans="1:21" x14ac:dyDescent="0.3">
      <c r="A88" s="1" t="s">
        <v>10</v>
      </c>
      <c r="B88" s="6">
        <f>'Demand Input'!H20</f>
        <v>0</v>
      </c>
      <c r="C88" s="6">
        <f>'Demand Input'!D20</f>
        <v>0</v>
      </c>
      <c r="D88" s="4" t="e">
        <f t="shared" si="3"/>
        <v>#DIV/0!</v>
      </c>
      <c r="E88" s="4"/>
      <c r="F88" s="4"/>
      <c r="I88" s="4"/>
      <c r="L88" s="4"/>
      <c r="O88" s="4"/>
      <c r="R88" s="4"/>
      <c r="U88" s="4"/>
    </row>
    <row r="89" spans="1:21" x14ac:dyDescent="0.3">
      <c r="A89" s="1" t="s">
        <v>2</v>
      </c>
      <c r="B89" s="6">
        <f>'Demand Input'!H21</f>
        <v>0</v>
      </c>
      <c r="C89" s="6">
        <f>'Demand Input'!D21</f>
        <v>0</v>
      </c>
      <c r="D89" s="4" t="e">
        <f t="shared" si="3"/>
        <v>#DIV/0!</v>
      </c>
      <c r="E89" s="4"/>
      <c r="F89" s="4"/>
      <c r="I89" s="4"/>
      <c r="L89" s="4"/>
      <c r="O89" s="4"/>
      <c r="R89" s="4"/>
      <c r="U89" s="4"/>
    </row>
    <row r="90" spans="1:21" x14ac:dyDescent="0.3">
      <c r="A90" s="1" t="s">
        <v>11</v>
      </c>
      <c r="B90" s="6">
        <f>'Demand Input'!H22</f>
        <v>0</v>
      </c>
      <c r="C90" s="6">
        <f>'Demand Input'!D22</f>
        <v>0</v>
      </c>
      <c r="D90" s="4" t="e">
        <f t="shared" si="3"/>
        <v>#DIV/0!</v>
      </c>
      <c r="E90" s="4"/>
      <c r="F90" s="4"/>
      <c r="I90" s="4"/>
      <c r="L90" s="4"/>
      <c r="O90" s="4"/>
      <c r="R90" s="4"/>
      <c r="U90" s="4"/>
    </row>
    <row r="91" spans="1:21" x14ac:dyDescent="0.3">
      <c r="A91" s="1" t="s">
        <v>12</v>
      </c>
      <c r="B91" s="6">
        <f>'Demand Input'!H23</f>
        <v>0</v>
      </c>
      <c r="C91" s="6">
        <f>'Demand Input'!D23</f>
        <v>0</v>
      </c>
      <c r="D91" s="4" t="e">
        <f t="shared" si="3"/>
        <v>#DIV/0!</v>
      </c>
      <c r="E91" s="4"/>
      <c r="F91" s="4"/>
      <c r="I91" s="4"/>
      <c r="L91" s="4"/>
      <c r="O91" s="4"/>
      <c r="R91" s="4"/>
      <c r="U91" s="4"/>
    </row>
    <row r="92" spans="1:21" x14ac:dyDescent="0.3">
      <c r="A92" s="1" t="s">
        <v>13</v>
      </c>
      <c r="B92" s="6">
        <f>'Demand Input'!H24</f>
        <v>0</v>
      </c>
      <c r="C92" s="6">
        <f>'Demand Input'!D24</f>
        <v>0</v>
      </c>
      <c r="D92" s="4" t="e">
        <f t="shared" si="3"/>
        <v>#DIV/0!</v>
      </c>
      <c r="E92" s="4"/>
      <c r="F92" s="4"/>
      <c r="I92" s="4"/>
      <c r="L92" s="4"/>
      <c r="O92" s="4"/>
      <c r="R92" s="4"/>
      <c r="U92" s="4"/>
    </row>
  </sheetData>
  <mergeCells count="19">
    <mergeCell ref="A1:X1"/>
    <mergeCell ref="P36:Q36"/>
    <mergeCell ref="S36:T36"/>
    <mergeCell ref="D31:E31"/>
    <mergeCell ref="G31:H31"/>
    <mergeCell ref="J31:K31"/>
    <mergeCell ref="M31:N31"/>
    <mergeCell ref="P31:Q31"/>
    <mergeCell ref="Y31:Z31"/>
    <mergeCell ref="Y36:Z36"/>
    <mergeCell ref="A50:E50"/>
    <mergeCell ref="V36:W36"/>
    <mergeCell ref="C2:X2"/>
    <mergeCell ref="D36:E36"/>
    <mergeCell ref="G36:H36"/>
    <mergeCell ref="J36:K36"/>
    <mergeCell ref="M36:N36"/>
    <mergeCell ref="S31:T31"/>
    <mergeCell ref="V31:W31"/>
  </mergeCells>
  <pageMargins left="0.7" right="0.7" top="0.75" bottom="0.75" header="0.3" footer="0.3"/>
  <pageSetup scale="48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288"/>
  <sheetViews>
    <sheetView showGridLines="0" zoomScaleNormal="100" workbookViewId="0">
      <selection activeCell="H34" sqref="H34"/>
    </sheetView>
  </sheetViews>
  <sheetFormatPr defaultColWidth="9.109375" defaultRowHeight="14.4" x14ac:dyDescent="0.3"/>
  <cols>
    <col min="1" max="1" width="11.88671875" style="8" customWidth="1"/>
    <col min="2" max="4" width="18.21875" style="8" customWidth="1"/>
    <col min="5" max="5" width="1.88671875" style="8" customWidth="1"/>
    <col min="6" max="8" width="18.21875" style="8" customWidth="1"/>
    <col min="9" max="16384" width="9.109375" style="8"/>
  </cols>
  <sheetData>
    <row r="1" spans="1:71" ht="15" customHeight="1" x14ac:dyDescent="0.3">
      <c r="A1" s="65" t="s">
        <v>22</v>
      </c>
      <c r="B1" s="66"/>
      <c r="C1" s="66"/>
      <c r="D1" s="66"/>
      <c r="E1" s="66"/>
      <c r="F1" s="66"/>
      <c r="G1" s="66"/>
      <c r="H1" s="66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</row>
    <row r="2" spans="1:71" ht="15" customHeight="1" x14ac:dyDescent="0.3">
      <c r="A2" s="66"/>
      <c r="B2" s="66"/>
      <c r="C2" s="66"/>
      <c r="D2" s="66"/>
      <c r="E2" s="66"/>
      <c r="F2" s="66"/>
      <c r="G2" s="66"/>
      <c r="H2" s="66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1:71" ht="15" customHeight="1" x14ac:dyDescent="0.3">
      <c r="A3" s="66"/>
      <c r="B3" s="66"/>
      <c r="C3" s="66"/>
      <c r="D3" s="66"/>
      <c r="E3" s="66"/>
      <c r="F3" s="66"/>
      <c r="G3" s="66"/>
      <c r="H3" s="66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</row>
    <row r="4" spans="1:71" ht="15" customHeight="1" x14ac:dyDescent="0.3">
      <c r="A4" s="66"/>
      <c r="B4" s="66"/>
      <c r="C4" s="66"/>
      <c r="D4" s="66"/>
      <c r="E4" s="66"/>
      <c r="F4" s="66"/>
      <c r="G4" s="66"/>
      <c r="H4" s="66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1:71" ht="15" customHeight="1" x14ac:dyDescent="0.3">
      <c r="A5" s="34"/>
      <c r="B5" s="34"/>
      <c r="C5" s="67" t="str">
        <f>C8</f>
        <v>Narragansett Bay Commission</v>
      </c>
      <c r="D5" s="67"/>
      <c r="E5" s="67"/>
      <c r="F5" s="67"/>
      <c r="G5" s="67"/>
      <c r="H5" s="67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</row>
    <row r="6" spans="1:71" ht="15" customHeight="1" x14ac:dyDescent="0.3">
      <c r="A6" s="34"/>
      <c r="B6" s="34"/>
      <c r="C6" s="67"/>
      <c r="D6" s="67"/>
      <c r="E6" s="67"/>
      <c r="F6" s="67"/>
      <c r="G6" s="67"/>
      <c r="H6" s="67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</row>
    <row r="7" spans="1:71" x14ac:dyDescent="0.3">
      <c r="A7" s="35"/>
      <c r="B7" s="35"/>
      <c r="C7" s="35"/>
      <c r="D7" s="35"/>
      <c r="E7" s="35"/>
      <c r="F7" s="35"/>
      <c r="G7" s="35"/>
      <c r="H7" s="35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</row>
    <row r="8" spans="1:71" x14ac:dyDescent="0.3">
      <c r="A8" s="35"/>
      <c r="B8" s="36" t="s">
        <v>20</v>
      </c>
      <c r="C8" s="69" t="s">
        <v>49</v>
      </c>
      <c r="D8" s="69"/>
      <c r="E8" s="35"/>
      <c r="F8" s="35"/>
      <c r="G8" s="35"/>
      <c r="H8" s="35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</row>
    <row r="9" spans="1:71" x14ac:dyDescent="0.3">
      <c r="A9" s="35"/>
      <c r="B9" s="36" t="s">
        <v>15</v>
      </c>
      <c r="C9" s="69" t="s">
        <v>51</v>
      </c>
      <c r="D9" s="69"/>
      <c r="E9" s="35"/>
      <c r="F9" s="35" t="s">
        <v>50</v>
      </c>
      <c r="G9" s="35"/>
      <c r="H9" s="35"/>
      <c r="I9" s="32"/>
      <c r="J9" s="32"/>
      <c r="K9" s="32"/>
      <c r="L9" s="32"/>
      <c r="M9" s="33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</row>
    <row r="10" spans="1:71" x14ac:dyDescent="0.3">
      <c r="A10" s="35"/>
      <c r="B10" s="36" t="s">
        <v>19</v>
      </c>
      <c r="C10" s="69" t="s">
        <v>46</v>
      </c>
      <c r="D10" s="69"/>
      <c r="E10" s="35"/>
      <c r="F10" s="35"/>
      <c r="G10" s="35"/>
      <c r="H10" s="35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</row>
    <row r="11" spans="1:71" ht="6.75" customHeight="1" x14ac:dyDescent="0.3">
      <c r="A11" s="35"/>
      <c r="B11" s="35"/>
      <c r="C11" s="35"/>
      <c r="D11" s="35"/>
      <c r="E11" s="35"/>
      <c r="F11" s="35"/>
      <c r="G11" s="35"/>
      <c r="H11" s="35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</row>
    <row r="12" spans="1:71" ht="2.25" customHeight="1" x14ac:dyDescent="0.3">
      <c r="A12" s="37"/>
      <c r="B12" s="64"/>
      <c r="C12" s="64"/>
      <c r="D12" s="64"/>
      <c r="E12" s="64"/>
      <c r="F12" s="64"/>
      <c r="G12" s="64"/>
      <c r="H12" s="64"/>
      <c r="I12" s="29"/>
      <c r="J12" s="29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</row>
    <row r="13" spans="1:71" ht="6.75" customHeight="1" x14ac:dyDescent="0.3">
      <c r="A13" s="35"/>
      <c r="B13" s="35"/>
      <c r="C13" s="35"/>
      <c r="D13" s="35"/>
      <c r="E13" s="35"/>
      <c r="F13" s="35"/>
      <c r="G13" s="35"/>
      <c r="H13" s="35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</row>
    <row r="14" spans="1:71" ht="23.4" x14ac:dyDescent="0.45">
      <c r="A14" s="38"/>
      <c r="B14" s="68" t="s">
        <v>52</v>
      </c>
      <c r="C14" s="68"/>
      <c r="D14" s="68"/>
      <c r="E14" s="68"/>
      <c r="F14" s="68"/>
      <c r="G14" s="68"/>
      <c r="H14" s="68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</row>
    <row r="15" spans="1:71" x14ac:dyDescent="0.3">
      <c r="A15" s="38"/>
      <c r="B15" s="62" t="s">
        <v>16</v>
      </c>
      <c r="C15" s="62"/>
      <c r="D15" s="62"/>
      <c r="E15" s="62"/>
      <c r="F15" s="62"/>
      <c r="G15" s="62"/>
      <c r="H15" s="6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</row>
    <row r="16" spans="1:71" x14ac:dyDescent="0.3">
      <c r="A16" s="37"/>
      <c r="B16" s="70" t="s">
        <v>18</v>
      </c>
      <c r="C16" s="70"/>
      <c r="D16" s="70"/>
      <c r="E16" s="37"/>
      <c r="F16" s="70" t="s">
        <v>17</v>
      </c>
      <c r="G16" s="70"/>
      <c r="H16" s="70"/>
      <c r="I16" s="29"/>
      <c r="J16" s="29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</row>
    <row r="17" spans="1:71" x14ac:dyDescent="0.3">
      <c r="A17" s="39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29"/>
      <c r="J17" s="29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</row>
    <row r="18" spans="1:71" x14ac:dyDescent="0.3">
      <c r="A18" s="43" t="s">
        <v>8</v>
      </c>
      <c r="B18" s="21">
        <v>674439.42794279417</v>
      </c>
      <c r="C18" s="21">
        <v>472459.20283774368</v>
      </c>
      <c r="D18" s="21"/>
      <c r="E18" s="22"/>
      <c r="F18" s="21">
        <v>510296.30871391081</v>
      </c>
      <c r="G18" s="21">
        <v>369131.68388434465</v>
      </c>
      <c r="H18" s="21"/>
      <c r="I18" s="29"/>
      <c r="J18" s="29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</row>
    <row r="19" spans="1:71" x14ac:dyDescent="0.3">
      <c r="A19" s="43" t="s">
        <v>9</v>
      </c>
      <c r="B19" s="21">
        <v>528549.79097909795</v>
      </c>
      <c r="C19" s="21">
        <v>394966.80226310133</v>
      </c>
      <c r="D19" s="21"/>
      <c r="E19" s="22"/>
      <c r="F19" s="21">
        <v>521893.67398986872</v>
      </c>
      <c r="G19" s="21">
        <v>370961.85098798707</v>
      </c>
      <c r="H19" s="21"/>
      <c r="I19" s="29"/>
      <c r="J19" s="29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</row>
    <row r="20" spans="1:71" x14ac:dyDescent="0.3">
      <c r="A20" s="43" t="s">
        <v>10</v>
      </c>
      <c r="B20" s="21">
        <v>411179.62</v>
      </c>
      <c r="C20" s="21">
        <v>335781.44</v>
      </c>
      <c r="D20" s="21"/>
      <c r="E20" s="22"/>
      <c r="F20" s="21">
        <v>552550.40419947496</v>
      </c>
      <c r="G20" s="21">
        <v>333800.48818965029</v>
      </c>
      <c r="H20" s="21"/>
      <c r="I20" s="29"/>
      <c r="J20" s="29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</row>
    <row r="21" spans="1:71" x14ac:dyDescent="0.3">
      <c r="A21" s="43" t="s">
        <v>2</v>
      </c>
      <c r="B21" s="21">
        <v>608563.54</v>
      </c>
      <c r="C21" s="21">
        <v>452130.67000000004</v>
      </c>
      <c r="D21" s="21"/>
      <c r="E21" s="22"/>
      <c r="F21" s="21">
        <v>561680.92749398958</v>
      </c>
      <c r="G21" s="21">
        <v>299245.56</v>
      </c>
      <c r="H21" s="21"/>
      <c r="I21" s="29"/>
      <c r="J21" s="29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</row>
    <row r="22" spans="1:71" x14ac:dyDescent="0.3">
      <c r="A22" s="43" t="s">
        <v>11</v>
      </c>
      <c r="B22" s="21">
        <v>993563.54</v>
      </c>
      <c r="C22" s="21">
        <v>488107.52000000002</v>
      </c>
      <c r="D22" s="21"/>
      <c r="E22" s="22"/>
      <c r="F22" s="21">
        <v>588815.72766404203</v>
      </c>
      <c r="G22" s="21">
        <v>330441.18698707118</v>
      </c>
      <c r="H22" s="21"/>
      <c r="I22" s="29"/>
      <c r="J22" s="29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</row>
    <row r="23" spans="1:71" x14ac:dyDescent="0.3">
      <c r="A23" s="43" t="s">
        <v>12</v>
      </c>
      <c r="B23" s="21">
        <v>512849.55</v>
      </c>
      <c r="C23" s="21">
        <v>390975.65</v>
      </c>
      <c r="D23" s="21"/>
      <c r="E23" s="22"/>
      <c r="F23" s="21">
        <v>920418.72301837278</v>
      </c>
      <c r="G23" s="21">
        <v>394304.31583341857</v>
      </c>
      <c r="H23" s="21"/>
      <c r="I23" s="29"/>
      <c r="J23" s="29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</row>
    <row r="24" spans="1:71" x14ac:dyDescent="0.3">
      <c r="A24" s="43" t="s">
        <v>13</v>
      </c>
      <c r="B24" s="21">
        <v>641515.25</v>
      </c>
      <c r="C24" s="21">
        <v>588468.22</v>
      </c>
      <c r="D24" s="21"/>
      <c r="E24" s="22"/>
      <c r="F24" s="21">
        <v>1034271.2414698163</v>
      </c>
      <c r="G24" s="21">
        <v>522963.47317457787</v>
      </c>
      <c r="H24" s="21"/>
      <c r="I24" s="29"/>
      <c r="J24" s="29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</row>
    <row r="25" spans="1:71" x14ac:dyDescent="0.3">
      <c r="A25" s="43" t="s">
        <v>56</v>
      </c>
      <c r="B25" s="21">
        <v>884745.88451443566</v>
      </c>
      <c r="C25" s="21">
        <v>398263</v>
      </c>
      <c r="D25" s="21"/>
      <c r="E25" s="22"/>
      <c r="F25" s="21">
        <v>795392.36482939636</v>
      </c>
      <c r="G25" s="21">
        <v>416886.62917591253</v>
      </c>
      <c r="H25" s="21"/>
      <c r="I25" s="29"/>
      <c r="J25" s="29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</row>
    <row r="26" spans="1:71" ht="16.2" customHeight="1" x14ac:dyDescent="0.3">
      <c r="A26" s="35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</row>
    <row r="27" spans="1:71" ht="2.25" customHeight="1" x14ac:dyDescent="0.3">
      <c r="A27" s="37"/>
      <c r="B27" s="63"/>
      <c r="C27" s="63"/>
      <c r="D27" s="63"/>
      <c r="E27" s="63"/>
      <c r="F27" s="63"/>
      <c r="G27" s="63"/>
      <c r="H27" s="63"/>
      <c r="I27" s="29"/>
      <c r="J27" s="29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</row>
    <row r="28" spans="1:71" ht="6.75" customHeight="1" x14ac:dyDescent="0.3">
      <c r="A28" s="35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</row>
    <row r="29" spans="1:71" ht="23.4" x14ac:dyDescent="0.45">
      <c r="A29" s="38"/>
      <c r="B29" s="68" t="str">
        <f>"Input Water Produced ("&amp;C10&amp;")"</f>
        <v>Input Water Produced (MG)</v>
      </c>
      <c r="C29" s="68"/>
      <c r="D29" s="68"/>
      <c r="E29" s="68"/>
      <c r="F29" s="68"/>
      <c r="G29" s="68"/>
      <c r="H29" s="68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</row>
    <row r="30" spans="1:71" x14ac:dyDescent="0.3">
      <c r="A30" s="38"/>
      <c r="B30" s="62" t="s">
        <v>21</v>
      </c>
      <c r="C30" s="62"/>
      <c r="D30" s="62"/>
      <c r="E30" s="62"/>
      <c r="F30" s="62"/>
      <c r="G30" s="62"/>
      <c r="H30" s="6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</row>
    <row r="31" spans="1:71" ht="23.4" x14ac:dyDescent="0.45">
      <c r="A31" s="38"/>
      <c r="B31" s="35"/>
      <c r="C31" s="39" t="s">
        <v>3</v>
      </c>
      <c r="D31" s="40" t="s">
        <v>18</v>
      </c>
      <c r="E31" s="41"/>
      <c r="F31" s="40" t="s">
        <v>17</v>
      </c>
      <c r="G31" s="42"/>
      <c r="H31" s="35"/>
      <c r="I31" s="29"/>
      <c r="J31" s="29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</row>
    <row r="32" spans="1:71" x14ac:dyDescent="0.3">
      <c r="A32" s="38"/>
      <c r="B32" s="35"/>
      <c r="C32" s="43" t="s">
        <v>8</v>
      </c>
      <c r="D32" s="20"/>
      <c r="E32" s="44"/>
      <c r="F32" s="20"/>
      <c r="G32" s="45"/>
      <c r="H32" s="32"/>
      <c r="I32" s="29"/>
      <c r="J32" s="29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</row>
    <row r="33" spans="1:71" x14ac:dyDescent="0.3">
      <c r="A33" s="38"/>
      <c r="B33" s="35"/>
      <c r="C33" s="43" t="s">
        <v>9</v>
      </c>
      <c r="D33" s="20"/>
      <c r="E33" s="44"/>
      <c r="F33" s="20"/>
      <c r="G33" s="45"/>
      <c r="H33" s="32"/>
      <c r="I33" s="29"/>
      <c r="J33" s="29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</row>
    <row r="34" spans="1:71" x14ac:dyDescent="0.3">
      <c r="A34" s="38"/>
      <c r="B34" s="35"/>
      <c r="C34" s="43" t="s">
        <v>10</v>
      </c>
      <c r="D34" s="20"/>
      <c r="E34" s="44"/>
      <c r="F34" s="20"/>
      <c r="G34" s="45"/>
      <c r="H34" s="32"/>
      <c r="I34" s="29"/>
      <c r="J34" s="29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</row>
    <row r="35" spans="1:71" x14ac:dyDescent="0.3">
      <c r="A35" s="38"/>
      <c r="B35" s="35"/>
      <c r="C35" s="43" t="s">
        <v>2</v>
      </c>
      <c r="D35" s="20"/>
      <c r="E35" s="44"/>
      <c r="F35" s="20"/>
      <c r="G35" s="45"/>
      <c r="H35" s="32"/>
      <c r="I35" s="29"/>
      <c r="J35" s="29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</row>
    <row r="36" spans="1:71" x14ac:dyDescent="0.3">
      <c r="A36" s="38"/>
      <c r="B36" s="35"/>
      <c r="C36" s="43" t="s">
        <v>11</v>
      </c>
      <c r="D36" s="20"/>
      <c r="E36" s="44"/>
      <c r="F36" s="20"/>
      <c r="G36" s="45"/>
      <c r="H36" s="32"/>
      <c r="I36" s="29"/>
      <c r="J36" s="29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</row>
    <row r="37" spans="1:71" x14ac:dyDescent="0.3">
      <c r="A37" s="38"/>
      <c r="B37" s="35"/>
      <c r="C37" s="43" t="s">
        <v>12</v>
      </c>
      <c r="D37" s="20"/>
      <c r="E37" s="44"/>
      <c r="F37" s="20"/>
      <c r="G37" s="45"/>
      <c r="H37" s="32"/>
      <c r="I37" s="29"/>
      <c r="J37" s="29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</row>
    <row r="38" spans="1:71" x14ac:dyDescent="0.3">
      <c r="A38" s="38"/>
      <c r="B38" s="35"/>
      <c r="C38" s="43" t="s">
        <v>13</v>
      </c>
      <c r="D38" s="20"/>
      <c r="E38" s="44"/>
      <c r="F38" s="20"/>
      <c r="G38" s="45"/>
      <c r="H38" s="32"/>
      <c r="I38" s="29"/>
      <c r="J38" s="29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</row>
    <row r="39" spans="1:71" x14ac:dyDescent="0.3">
      <c r="A39" s="38"/>
      <c r="B39" s="35"/>
      <c r="C39" s="35"/>
      <c r="D39" s="29"/>
      <c r="E39" s="29"/>
      <c r="F39" s="29"/>
      <c r="G39" s="29"/>
      <c r="H39" s="29"/>
      <c r="I39" s="29"/>
      <c r="J39" s="29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</row>
    <row r="40" spans="1:71" x14ac:dyDescent="0.3">
      <c r="A40" s="38"/>
      <c r="B40" s="35"/>
      <c r="C40" s="35"/>
      <c r="D40" s="29"/>
      <c r="E40" s="29"/>
      <c r="F40" s="29"/>
      <c r="G40" s="29"/>
      <c r="H40" s="29"/>
      <c r="I40" s="29"/>
      <c r="J40" s="29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</row>
    <row r="41" spans="1:71" x14ac:dyDescent="0.3">
      <c r="A41" s="35"/>
      <c r="B41" s="35"/>
      <c r="C41" s="35"/>
      <c r="D41" s="29"/>
      <c r="E41" s="29"/>
      <c r="F41" s="29"/>
      <c r="G41" s="29"/>
      <c r="H41" s="29"/>
      <c r="I41" s="29"/>
      <c r="J41" s="29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</row>
    <row r="42" spans="1:71" x14ac:dyDescent="0.3">
      <c r="A42" s="35"/>
      <c r="B42" s="35"/>
      <c r="C42" s="35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</row>
    <row r="43" spans="1:71" x14ac:dyDescent="0.3">
      <c r="A43" s="35"/>
      <c r="B43" s="35"/>
      <c r="C43" s="35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</row>
    <row r="44" spans="1:71" x14ac:dyDescent="0.3">
      <c r="A44" s="35"/>
      <c r="B44" s="35"/>
      <c r="C44" s="35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</row>
    <row r="45" spans="1:71" x14ac:dyDescent="0.3">
      <c r="A45" s="35"/>
      <c r="B45" s="35"/>
      <c r="C45" s="35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</row>
    <row r="46" spans="1:71" x14ac:dyDescent="0.3">
      <c r="A46" s="35"/>
      <c r="B46" s="35"/>
      <c r="C46" s="35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</row>
    <row r="47" spans="1:71" x14ac:dyDescent="0.3">
      <c r="A47" s="35"/>
      <c r="B47" s="35"/>
      <c r="C47" s="35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</row>
    <row r="48" spans="1:71" x14ac:dyDescent="0.3">
      <c r="A48" s="35"/>
      <c r="B48" s="35"/>
      <c r="C48" s="3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</row>
    <row r="49" spans="1:71" x14ac:dyDescent="0.3">
      <c r="A49" s="35"/>
      <c r="B49" s="35"/>
      <c r="C49" s="35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</row>
    <row r="50" spans="1:71" x14ac:dyDescent="0.3">
      <c r="A50" s="35"/>
      <c r="B50" s="35"/>
      <c r="C50" s="3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</row>
    <row r="51" spans="1:71" x14ac:dyDescent="0.3">
      <c r="A51" s="35"/>
      <c r="B51" s="35"/>
      <c r="C51" s="35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</row>
    <row r="52" spans="1:71" x14ac:dyDescent="0.3">
      <c r="A52" s="35"/>
      <c r="B52" s="35"/>
      <c r="C52" s="35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</row>
    <row r="53" spans="1:71" x14ac:dyDescent="0.3">
      <c r="A53" s="35"/>
      <c r="B53" s="35"/>
      <c r="C53" s="35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</row>
    <row r="54" spans="1:71" x14ac:dyDescent="0.3">
      <c r="A54" s="35"/>
      <c r="B54" s="35"/>
      <c r="C54" s="35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</row>
    <row r="55" spans="1:71" x14ac:dyDescent="0.3">
      <c r="A55" s="35"/>
      <c r="B55" s="35"/>
      <c r="C55" s="35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</row>
    <row r="56" spans="1:71" x14ac:dyDescent="0.3">
      <c r="A56" s="35"/>
      <c r="B56" s="35"/>
      <c r="C56" s="35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</row>
    <row r="57" spans="1:71" x14ac:dyDescent="0.3">
      <c r="A57" s="35"/>
      <c r="B57" s="35"/>
      <c r="C57" s="35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</row>
    <row r="58" spans="1:71" x14ac:dyDescent="0.3">
      <c r="A58" s="35"/>
      <c r="B58" s="35"/>
      <c r="C58" s="35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</row>
    <row r="59" spans="1:71" x14ac:dyDescent="0.3">
      <c r="A59" s="35"/>
      <c r="B59" s="35"/>
      <c r="C59" s="35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</row>
    <row r="60" spans="1:71" x14ac:dyDescent="0.3">
      <c r="A60" s="35"/>
      <c r="B60" s="35"/>
      <c r="C60" s="35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</row>
    <row r="61" spans="1:71" x14ac:dyDescent="0.3">
      <c r="A61" s="35"/>
      <c r="B61" s="35"/>
      <c r="C61" s="35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</row>
    <row r="62" spans="1:71" x14ac:dyDescent="0.3">
      <c r="A62" s="35"/>
      <c r="B62" s="35"/>
      <c r="C62" s="35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</row>
    <row r="63" spans="1:71" x14ac:dyDescent="0.3">
      <c r="A63" s="35"/>
      <c r="B63" s="35"/>
      <c r="C63" s="35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</row>
    <row r="64" spans="1:71" x14ac:dyDescent="0.3">
      <c r="A64" s="35"/>
      <c r="B64" s="35"/>
      <c r="C64" s="35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</row>
    <row r="65" spans="1:71" x14ac:dyDescent="0.3">
      <c r="A65" s="35"/>
      <c r="B65" s="35"/>
      <c r="C65" s="35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</row>
    <row r="66" spans="1:71" x14ac:dyDescent="0.3"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</row>
    <row r="67" spans="1:71" x14ac:dyDescent="0.3"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</row>
    <row r="68" spans="1:71" x14ac:dyDescent="0.3"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</row>
    <row r="69" spans="1:71" x14ac:dyDescent="0.3"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</row>
    <row r="70" spans="1:71" x14ac:dyDescent="0.3"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</row>
    <row r="71" spans="1:71" x14ac:dyDescent="0.3"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</row>
    <row r="72" spans="1:71" x14ac:dyDescent="0.3"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</row>
    <row r="73" spans="1:71" x14ac:dyDescent="0.3"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</row>
    <row r="74" spans="1:71" x14ac:dyDescent="0.3"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</row>
    <row r="75" spans="1:71" x14ac:dyDescent="0.3"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</row>
    <row r="76" spans="1:71" x14ac:dyDescent="0.3"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</row>
    <row r="77" spans="1:71" x14ac:dyDescent="0.3"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</row>
    <row r="78" spans="1:71" x14ac:dyDescent="0.3"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</row>
    <row r="79" spans="1:71" x14ac:dyDescent="0.3"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</row>
    <row r="80" spans="1:71" x14ac:dyDescent="0.3"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</row>
    <row r="81" spans="9:71" x14ac:dyDescent="0.3"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</row>
    <row r="82" spans="9:71" x14ac:dyDescent="0.3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</row>
    <row r="83" spans="9:71" x14ac:dyDescent="0.3"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</row>
    <row r="84" spans="9:71" x14ac:dyDescent="0.3"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</row>
    <row r="85" spans="9:71" x14ac:dyDescent="0.3"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</row>
    <row r="86" spans="9:71" x14ac:dyDescent="0.3"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</row>
    <row r="87" spans="9:71" x14ac:dyDescent="0.3"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</row>
    <row r="88" spans="9:71" x14ac:dyDescent="0.3"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</row>
    <row r="89" spans="9:71" x14ac:dyDescent="0.3"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</row>
    <row r="90" spans="9:71" x14ac:dyDescent="0.3"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</row>
    <row r="91" spans="9:71" x14ac:dyDescent="0.3"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</row>
    <row r="92" spans="9:71" x14ac:dyDescent="0.3"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</row>
    <row r="93" spans="9:71" x14ac:dyDescent="0.3"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</row>
    <row r="94" spans="9:71" x14ac:dyDescent="0.3"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</row>
    <row r="95" spans="9:71" x14ac:dyDescent="0.3"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</row>
    <row r="96" spans="9:71" x14ac:dyDescent="0.3"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</row>
    <row r="97" spans="9:71" x14ac:dyDescent="0.3"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</row>
    <row r="98" spans="9:71" x14ac:dyDescent="0.3"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</row>
    <row r="99" spans="9:71" x14ac:dyDescent="0.3"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</row>
    <row r="100" spans="9:71" x14ac:dyDescent="0.3"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</row>
    <row r="101" spans="9:71" x14ac:dyDescent="0.3"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</row>
    <row r="102" spans="9:71" x14ac:dyDescent="0.3"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</row>
    <row r="103" spans="9:71" x14ac:dyDescent="0.3"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</row>
    <row r="104" spans="9:71" x14ac:dyDescent="0.3"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</row>
    <row r="105" spans="9:71" x14ac:dyDescent="0.3"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</row>
    <row r="106" spans="9:71" x14ac:dyDescent="0.3"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</row>
    <row r="107" spans="9:71" x14ac:dyDescent="0.3"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</row>
    <row r="108" spans="9:71" x14ac:dyDescent="0.3"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</row>
    <row r="109" spans="9:71" x14ac:dyDescent="0.3"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</row>
    <row r="110" spans="9:71" x14ac:dyDescent="0.3"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</row>
    <row r="111" spans="9:71" x14ac:dyDescent="0.3"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</row>
    <row r="112" spans="9:71" x14ac:dyDescent="0.3"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</row>
    <row r="113" spans="9:71" x14ac:dyDescent="0.3"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</row>
    <row r="114" spans="9:71" x14ac:dyDescent="0.3"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</row>
    <row r="115" spans="9:71" x14ac:dyDescent="0.3"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</row>
    <row r="116" spans="9:71" x14ac:dyDescent="0.3"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</row>
    <row r="117" spans="9:71" x14ac:dyDescent="0.3"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</row>
    <row r="118" spans="9:71" x14ac:dyDescent="0.3"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</row>
    <row r="119" spans="9:71" x14ac:dyDescent="0.3"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</row>
    <row r="120" spans="9:71" x14ac:dyDescent="0.3"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</row>
    <row r="121" spans="9:71" x14ac:dyDescent="0.3"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</row>
    <row r="122" spans="9:71" x14ac:dyDescent="0.3"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</row>
    <row r="123" spans="9:71" x14ac:dyDescent="0.3"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</row>
    <row r="124" spans="9:71" x14ac:dyDescent="0.3"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</row>
    <row r="125" spans="9:71" x14ac:dyDescent="0.3"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</row>
    <row r="126" spans="9:71" x14ac:dyDescent="0.3"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</row>
    <row r="127" spans="9:71" x14ac:dyDescent="0.3"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</row>
    <row r="128" spans="9:71" x14ac:dyDescent="0.3"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</row>
    <row r="129" spans="9:71" x14ac:dyDescent="0.3"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</row>
    <row r="130" spans="9:71" x14ac:dyDescent="0.3"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</row>
    <row r="131" spans="9:71" x14ac:dyDescent="0.3"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</row>
    <row r="132" spans="9:71" x14ac:dyDescent="0.3"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</row>
    <row r="133" spans="9:71" x14ac:dyDescent="0.3"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</row>
    <row r="134" spans="9:71" x14ac:dyDescent="0.3"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</row>
    <row r="135" spans="9:71" x14ac:dyDescent="0.3"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</row>
    <row r="136" spans="9:71" x14ac:dyDescent="0.3"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</row>
    <row r="137" spans="9:71" x14ac:dyDescent="0.3"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</row>
    <row r="138" spans="9:71" x14ac:dyDescent="0.3"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</row>
    <row r="139" spans="9:71" x14ac:dyDescent="0.3"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</row>
    <row r="140" spans="9:71" x14ac:dyDescent="0.3"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</row>
    <row r="141" spans="9:71" x14ac:dyDescent="0.3"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</row>
    <row r="142" spans="9:71" x14ac:dyDescent="0.3"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</row>
    <row r="143" spans="9:71" x14ac:dyDescent="0.3"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</row>
    <row r="144" spans="9:71" x14ac:dyDescent="0.3"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</row>
    <row r="145" spans="9:71" x14ac:dyDescent="0.3"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</row>
    <row r="146" spans="9:71" x14ac:dyDescent="0.3"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</row>
    <row r="147" spans="9:71" x14ac:dyDescent="0.3"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</row>
    <row r="148" spans="9:71" x14ac:dyDescent="0.3"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</row>
    <row r="149" spans="9:71" x14ac:dyDescent="0.3"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</row>
    <row r="150" spans="9:71" x14ac:dyDescent="0.3"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</row>
    <row r="151" spans="9:71" x14ac:dyDescent="0.3"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</row>
    <row r="152" spans="9:71" x14ac:dyDescent="0.3"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</row>
    <row r="153" spans="9:71" x14ac:dyDescent="0.3"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</row>
    <row r="154" spans="9:71" x14ac:dyDescent="0.3"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</row>
    <row r="155" spans="9:71" x14ac:dyDescent="0.3"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</row>
    <row r="156" spans="9:71" x14ac:dyDescent="0.3"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</row>
    <row r="157" spans="9:71" x14ac:dyDescent="0.3"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</row>
    <row r="158" spans="9:71" x14ac:dyDescent="0.3"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</row>
    <row r="159" spans="9:71" x14ac:dyDescent="0.3"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</row>
    <row r="160" spans="9:71" x14ac:dyDescent="0.3"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</row>
    <row r="161" spans="9:71" x14ac:dyDescent="0.3"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</row>
    <row r="162" spans="9:71" x14ac:dyDescent="0.3"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</row>
    <row r="163" spans="9:71" x14ac:dyDescent="0.3"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</row>
    <row r="164" spans="9:71" x14ac:dyDescent="0.3"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</row>
    <row r="165" spans="9:71" x14ac:dyDescent="0.3"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</row>
    <row r="166" spans="9:71" x14ac:dyDescent="0.3"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</row>
    <row r="167" spans="9:71" x14ac:dyDescent="0.3"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</row>
    <row r="168" spans="9:71" x14ac:dyDescent="0.3"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</row>
    <row r="169" spans="9:71" x14ac:dyDescent="0.3"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</row>
    <row r="170" spans="9:71" x14ac:dyDescent="0.3"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</row>
    <row r="171" spans="9:71" x14ac:dyDescent="0.3"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</row>
    <row r="172" spans="9:71" x14ac:dyDescent="0.3"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</row>
    <row r="173" spans="9:71" x14ac:dyDescent="0.3"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</row>
    <row r="174" spans="9:71" x14ac:dyDescent="0.3"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</row>
    <row r="175" spans="9:71" x14ac:dyDescent="0.3"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</row>
    <row r="176" spans="9:71" x14ac:dyDescent="0.3"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</row>
    <row r="177" spans="9:71" x14ac:dyDescent="0.3"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</row>
    <row r="178" spans="9:71" x14ac:dyDescent="0.3"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</row>
    <row r="179" spans="9:71" x14ac:dyDescent="0.3"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</row>
    <row r="180" spans="9:71" x14ac:dyDescent="0.3"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</row>
    <row r="181" spans="9:71" x14ac:dyDescent="0.3"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</row>
    <row r="182" spans="9:71" x14ac:dyDescent="0.3"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</row>
    <row r="183" spans="9:71" x14ac:dyDescent="0.3"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</row>
    <row r="184" spans="9:71" x14ac:dyDescent="0.3"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</row>
    <row r="185" spans="9:71" x14ac:dyDescent="0.3"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</row>
    <row r="186" spans="9:71" x14ac:dyDescent="0.3"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</row>
    <row r="187" spans="9:71" x14ac:dyDescent="0.3"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</row>
    <row r="188" spans="9:71" x14ac:dyDescent="0.3"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</row>
    <row r="189" spans="9:71" x14ac:dyDescent="0.3"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</row>
    <row r="190" spans="9:71" x14ac:dyDescent="0.3"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</row>
    <row r="191" spans="9:71" x14ac:dyDescent="0.3"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</row>
    <row r="192" spans="9:71" x14ac:dyDescent="0.3"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</row>
    <row r="193" spans="9:71" x14ac:dyDescent="0.3"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</row>
    <row r="194" spans="9:71" x14ac:dyDescent="0.3"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</row>
    <row r="195" spans="9:71" x14ac:dyDescent="0.3"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</row>
    <row r="196" spans="9:71" x14ac:dyDescent="0.3"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</row>
    <row r="197" spans="9:71" x14ac:dyDescent="0.3"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</row>
    <row r="198" spans="9:71" x14ac:dyDescent="0.3"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</row>
    <row r="199" spans="9:71" x14ac:dyDescent="0.3"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</row>
    <row r="200" spans="9:71" x14ac:dyDescent="0.3"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</row>
    <row r="201" spans="9:71" x14ac:dyDescent="0.3"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</row>
    <row r="202" spans="9:71" x14ac:dyDescent="0.3"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</row>
    <row r="203" spans="9:71" x14ac:dyDescent="0.3"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</row>
    <row r="204" spans="9:71" x14ac:dyDescent="0.3"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</row>
    <row r="205" spans="9:71" x14ac:dyDescent="0.3"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</row>
    <row r="206" spans="9:71" x14ac:dyDescent="0.3"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</row>
    <row r="207" spans="9:71" x14ac:dyDescent="0.3"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</row>
    <row r="208" spans="9:71" x14ac:dyDescent="0.3"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</row>
    <row r="209" spans="9:71" x14ac:dyDescent="0.3"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</row>
    <row r="210" spans="9:71" x14ac:dyDescent="0.3"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</row>
    <row r="211" spans="9:71" x14ac:dyDescent="0.3"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</row>
    <row r="212" spans="9:71" x14ac:dyDescent="0.3"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</row>
    <row r="213" spans="9:71" x14ac:dyDescent="0.3"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</row>
    <row r="214" spans="9:71" x14ac:dyDescent="0.3"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</row>
    <row r="215" spans="9:71" x14ac:dyDescent="0.3"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</row>
    <row r="216" spans="9:71" x14ac:dyDescent="0.3"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</row>
    <row r="217" spans="9:71" x14ac:dyDescent="0.3"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</row>
    <row r="218" spans="9:71" x14ac:dyDescent="0.3"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</row>
    <row r="219" spans="9:71" x14ac:dyDescent="0.3"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</row>
    <row r="220" spans="9:71" x14ac:dyDescent="0.3"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</row>
    <row r="221" spans="9:71" x14ac:dyDescent="0.3"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</row>
    <row r="222" spans="9:71" x14ac:dyDescent="0.3"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</row>
    <row r="223" spans="9:71" x14ac:dyDescent="0.3"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</row>
    <row r="224" spans="9:71" x14ac:dyDescent="0.3"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</row>
    <row r="225" spans="9:71" x14ac:dyDescent="0.3"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</row>
    <row r="226" spans="9:71" x14ac:dyDescent="0.3"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</row>
    <row r="227" spans="9:71" x14ac:dyDescent="0.3"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</row>
    <row r="228" spans="9:71" x14ac:dyDescent="0.3"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</row>
    <row r="229" spans="9:71" x14ac:dyDescent="0.3"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</row>
    <row r="230" spans="9:71" x14ac:dyDescent="0.3"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</row>
    <row r="231" spans="9:71" x14ac:dyDescent="0.3"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</row>
    <row r="232" spans="9:71" x14ac:dyDescent="0.3"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</row>
    <row r="233" spans="9:71" x14ac:dyDescent="0.3"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</row>
    <row r="234" spans="9:71" x14ac:dyDescent="0.3"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</row>
    <row r="235" spans="9:71" x14ac:dyDescent="0.3"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</row>
    <row r="236" spans="9:71" x14ac:dyDescent="0.3"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</row>
    <row r="237" spans="9:71" x14ac:dyDescent="0.3"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</row>
    <row r="238" spans="9:71" x14ac:dyDescent="0.3"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</row>
    <row r="239" spans="9:71" x14ac:dyDescent="0.3"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</row>
    <row r="240" spans="9:71" x14ac:dyDescent="0.3"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</row>
    <row r="241" spans="9:71" x14ac:dyDescent="0.3"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</row>
    <row r="242" spans="9:71" x14ac:dyDescent="0.3"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</row>
    <row r="243" spans="9:71" x14ac:dyDescent="0.3"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</row>
    <row r="244" spans="9:71" x14ac:dyDescent="0.3"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</row>
    <row r="245" spans="9:71" x14ac:dyDescent="0.3"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</row>
    <row r="246" spans="9:71" x14ac:dyDescent="0.3"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</row>
    <row r="247" spans="9:71" x14ac:dyDescent="0.3"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</row>
    <row r="248" spans="9:71" x14ac:dyDescent="0.3"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</row>
    <row r="249" spans="9:71" x14ac:dyDescent="0.3"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</row>
    <row r="250" spans="9:71" x14ac:dyDescent="0.3"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</row>
    <row r="251" spans="9:71" x14ac:dyDescent="0.3"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</row>
    <row r="252" spans="9:71" x14ac:dyDescent="0.3"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</row>
    <row r="253" spans="9:71" x14ac:dyDescent="0.3"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</row>
    <row r="254" spans="9:71" x14ac:dyDescent="0.3"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</row>
    <row r="255" spans="9:71" x14ac:dyDescent="0.3"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</row>
    <row r="256" spans="9:71" x14ac:dyDescent="0.3"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</row>
    <row r="257" spans="9:71" x14ac:dyDescent="0.3"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</row>
    <row r="258" spans="9:71" x14ac:dyDescent="0.3"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</row>
    <row r="259" spans="9:71" x14ac:dyDescent="0.3"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</row>
    <row r="260" spans="9:71" x14ac:dyDescent="0.3"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</row>
    <row r="261" spans="9:71" x14ac:dyDescent="0.3"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</row>
    <row r="262" spans="9:71" x14ac:dyDescent="0.3"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</row>
    <row r="263" spans="9:71" x14ac:dyDescent="0.3"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</row>
    <row r="264" spans="9:71" x14ac:dyDescent="0.3"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</row>
    <row r="265" spans="9:71" x14ac:dyDescent="0.3"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</row>
    <row r="266" spans="9:71" x14ac:dyDescent="0.3"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</row>
    <row r="267" spans="9:71" x14ac:dyDescent="0.3"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</row>
    <row r="268" spans="9:71" x14ac:dyDescent="0.3"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</row>
    <row r="269" spans="9:71" x14ac:dyDescent="0.3"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</row>
    <row r="270" spans="9:71" x14ac:dyDescent="0.3"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</row>
    <row r="271" spans="9:71" x14ac:dyDescent="0.3"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</row>
    <row r="272" spans="9:71" x14ac:dyDescent="0.3"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</row>
    <row r="273" spans="9:71" x14ac:dyDescent="0.3"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</row>
    <row r="274" spans="9:71" x14ac:dyDescent="0.3"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</row>
    <row r="275" spans="9:71" x14ac:dyDescent="0.3"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</row>
    <row r="276" spans="9:71" x14ac:dyDescent="0.3"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</row>
    <row r="277" spans="9:71" x14ac:dyDescent="0.3"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</row>
    <row r="278" spans="9:71" x14ac:dyDescent="0.3"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</row>
    <row r="279" spans="9:71" x14ac:dyDescent="0.3"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</row>
    <row r="280" spans="9:71" x14ac:dyDescent="0.3"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</row>
    <row r="281" spans="9:71" x14ac:dyDescent="0.3"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</row>
    <row r="282" spans="9:71" x14ac:dyDescent="0.3"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</row>
    <row r="283" spans="9:71" x14ac:dyDescent="0.3"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</row>
    <row r="284" spans="9:71" x14ac:dyDescent="0.3"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</row>
    <row r="285" spans="9:71" x14ac:dyDescent="0.3"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</row>
    <row r="286" spans="9:71" x14ac:dyDescent="0.3"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</row>
    <row r="287" spans="9:71" x14ac:dyDescent="0.3"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</row>
    <row r="288" spans="9:71" x14ac:dyDescent="0.3"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</row>
  </sheetData>
  <mergeCells count="13">
    <mergeCell ref="B30:H30"/>
    <mergeCell ref="B27:H27"/>
    <mergeCell ref="B12:H12"/>
    <mergeCell ref="A1:H4"/>
    <mergeCell ref="C5:H6"/>
    <mergeCell ref="B29:H29"/>
    <mergeCell ref="C8:D8"/>
    <mergeCell ref="C9:D9"/>
    <mergeCell ref="C10:D10"/>
    <mergeCell ref="B14:H14"/>
    <mergeCell ref="B15:H15"/>
    <mergeCell ref="F16:H16"/>
    <mergeCell ref="B16:D16"/>
  </mergeCells>
  <dataValidations count="2">
    <dataValidation type="list" allowBlank="1" showInputMessage="1" showErrorMessage="1" sqref="C9">
      <formula1>"Kgal, Gallons, Ccf, Cubic Feet"</formula1>
    </dataValidation>
    <dataValidation type="list" allowBlank="1" showInputMessage="1" showErrorMessage="1" sqref="C10:D10">
      <formula1>"MG, MGD, Kgal, Ccf"</formula1>
    </dataValidation>
  </dataValidations>
  <pageMargins left="0.7" right="0.7" top="0.75" bottom="0.75" header="0.3" footer="0.3"/>
  <pageSetup scale="73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6"/>
  <sheetViews>
    <sheetView zoomScaleNormal="100" zoomScaleSheetLayoutView="100" workbookViewId="0">
      <selection activeCell="F2" sqref="F2"/>
    </sheetView>
  </sheetViews>
  <sheetFormatPr defaultColWidth="9.109375" defaultRowHeight="14.4" x14ac:dyDescent="0.3"/>
  <cols>
    <col min="1" max="1" width="3.44140625" style="32" customWidth="1"/>
    <col min="2" max="2" width="3.88671875" style="32" customWidth="1"/>
    <col min="3" max="3" width="20.88671875" style="32" customWidth="1"/>
    <col min="4" max="4" width="3.88671875" style="32" customWidth="1"/>
    <col min="5" max="5" width="15.88671875" style="32" customWidth="1"/>
    <col min="6" max="6" width="3.88671875" style="32" customWidth="1"/>
    <col min="7" max="7" width="15.88671875" style="32" customWidth="1"/>
    <col min="8" max="8" width="3.88671875" style="32" customWidth="1"/>
    <col min="9" max="9" width="15.88671875" style="32" customWidth="1"/>
    <col min="10" max="10" width="3.88671875" style="32" customWidth="1"/>
    <col min="11" max="11" width="15.88671875" style="32" customWidth="1"/>
    <col min="12" max="12" width="3.88671875" style="32" customWidth="1"/>
    <col min="13" max="13" width="15.88671875" style="32" customWidth="1"/>
    <col min="14" max="14" width="3.88671875" style="32" customWidth="1"/>
    <col min="15" max="15" width="15.88671875" style="32" customWidth="1"/>
    <col min="16" max="16" width="3.44140625" style="32" customWidth="1"/>
    <col min="17" max="17" width="12.5546875" style="32" bestFit="1" customWidth="1"/>
    <col min="18" max="18" width="2.88671875" style="32" customWidth="1"/>
    <col min="19" max="19" width="12.21875" style="32" customWidth="1"/>
    <col min="20" max="20" width="2.6640625" style="32" customWidth="1"/>
    <col min="21" max="21" width="12.21875" style="32" customWidth="1"/>
    <col min="22" max="22" width="1.77734375" style="32" customWidth="1"/>
    <col min="23" max="16384" width="9.109375" style="32"/>
  </cols>
  <sheetData>
    <row r="1" spans="1:26" s="8" customFormat="1" ht="23.4" x14ac:dyDescent="0.45">
      <c r="A1" s="47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2"/>
      <c r="W1" s="32"/>
      <c r="X1" s="32"/>
      <c r="Y1" s="32"/>
      <c r="Z1" s="32"/>
    </row>
    <row r="2" spans="1:26" s="8" customFormat="1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2"/>
      <c r="W2" s="32"/>
      <c r="X2" s="32"/>
      <c r="Y2" s="32"/>
      <c r="Z2" s="32"/>
    </row>
    <row r="3" spans="1:26" s="8" customFormat="1" ht="18" x14ac:dyDescent="0.35">
      <c r="A3" s="35"/>
      <c r="B3" s="48" t="s">
        <v>26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2"/>
      <c r="W3" s="32"/>
      <c r="X3" s="32"/>
      <c r="Y3" s="32"/>
      <c r="Z3" s="32"/>
    </row>
    <row r="4" spans="1:26" s="8" customFormat="1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2"/>
      <c r="W4" s="32"/>
      <c r="X4" s="32"/>
      <c r="Y4" s="32"/>
      <c r="Z4" s="32"/>
    </row>
    <row r="5" spans="1:26" s="8" customFormat="1" x14ac:dyDescent="0.3">
      <c r="A5" s="35"/>
      <c r="B5" s="35"/>
      <c r="C5" s="35" t="s">
        <v>27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2"/>
      <c r="W5" s="32"/>
      <c r="X5" s="32"/>
      <c r="Y5" s="32"/>
      <c r="Z5" s="32"/>
    </row>
    <row r="6" spans="1:26" s="8" customFormat="1" x14ac:dyDescent="0.3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2"/>
      <c r="W6" s="32"/>
      <c r="X6" s="32"/>
      <c r="Y6" s="32"/>
      <c r="Z6" s="32"/>
    </row>
    <row r="7" spans="1:26" s="8" customFormat="1" x14ac:dyDescent="0.3"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s="8" customFormat="1" x14ac:dyDescent="0.3">
      <c r="C8" s="25" t="s">
        <v>56</v>
      </c>
      <c r="E8" s="27">
        <v>7064917.0800000001</v>
      </c>
      <c r="G8" s="27">
        <v>2061433.98</v>
      </c>
      <c r="H8" s="52"/>
      <c r="I8" s="51">
        <v>1138006.3899999999</v>
      </c>
      <c r="K8" s="27">
        <v>708443.88</v>
      </c>
      <c r="M8" s="27">
        <v>3952463.65</v>
      </c>
      <c r="O8" s="27">
        <f>SUM(E8,G8,I8,K8,M8)</f>
        <v>14925264.980000002</v>
      </c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s="8" customFormat="1" x14ac:dyDescent="0.3">
      <c r="C9" s="26" t="s">
        <v>28</v>
      </c>
      <c r="D9" s="26"/>
      <c r="E9" s="26" t="s">
        <v>29</v>
      </c>
      <c r="F9" s="26"/>
      <c r="G9" s="26" t="s">
        <v>30</v>
      </c>
      <c r="H9" s="26"/>
      <c r="I9" s="26" t="s">
        <v>47</v>
      </c>
      <c r="J9" s="26"/>
      <c r="K9" s="26" t="s">
        <v>31</v>
      </c>
      <c r="L9" s="26"/>
      <c r="M9" s="26" t="s">
        <v>32</v>
      </c>
      <c r="N9" s="26"/>
      <c r="O9" s="26" t="s">
        <v>33</v>
      </c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s="8" customFormat="1" x14ac:dyDescent="0.3"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s="8" customFormat="1" x14ac:dyDescent="0.3">
      <c r="C11" s="25" t="s">
        <v>13</v>
      </c>
      <c r="E11" s="27">
        <v>8435860.2300000004</v>
      </c>
      <c r="G11" s="27">
        <v>1943749.78</v>
      </c>
      <c r="H11" s="52"/>
      <c r="I11" s="51">
        <v>980400.35</v>
      </c>
      <c r="K11" s="27">
        <v>742524.61</v>
      </c>
      <c r="M11" s="27">
        <v>4024364.96</v>
      </c>
      <c r="O11" s="27">
        <f>SUM(E11,G11,I11,K11,M11)</f>
        <v>16126899.93</v>
      </c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s="8" customFormat="1" x14ac:dyDescent="0.3">
      <c r="C12" s="26" t="s">
        <v>54</v>
      </c>
      <c r="D12" s="26"/>
      <c r="E12" s="26" t="s">
        <v>29</v>
      </c>
      <c r="F12" s="26"/>
      <c r="G12" s="26" t="s">
        <v>30</v>
      </c>
      <c r="H12" s="26"/>
      <c r="I12" s="26" t="s">
        <v>47</v>
      </c>
      <c r="J12" s="26"/>
      <c r="K12" s="26" t="s">
        <v>31</v>
      </c>
      <c r="L12" s="26"/>
      <c r="M12" s="26" t="s">
        <v>32</v>
      </c>
      <c r="N12" s="26"/>
      <c r="O12" s="26" t="s">
        <v>33</v>
      </c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s="8" customFormat="1" x14ac:dyDescent="0.3"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s="8" customFormat="1" x14ac:dyDescent="0.3">
      <c r="C14" s="25" t="s">
        <v>12</v>
      </c>
      <c r="E14" s="27">
        <v>7665645.75</v>
      </c>
      <c r="G14" s="27">
        <v>1662701.27</v>
      </c>
      <c r="H14" s="52"/>
      <c r="I14" s="51">
        <v>1040509.2</v>
      </c>
      <c r="K14" s="27">
        <v>708660.8</v>
      </c>
      <c r="M14" s="27">
        <v>4082278.35</v>
      </c>
      <c r="O14" s="27">
        <f>SUM(E14,G14,I14,K14,M14)</f>
        <v>15159795.369999999</v>
      </c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s="8" customFormat="1" x14ac:dyDescent="0.3">
      <c r="C15" s="26" t="s">
        <v>54</v>
      </c>
      <c r="D15" s="26"/>
      <c r="E15" s="26" t="s">
        <v>29</v>
      </c>
      <c r="F15" s="26"/>
      <c r="G15" s="26" t="s">
        <v>30</v>
      </c>
      <c r="H15" s="26"/>
      <c r="I15" s="26" t="s">
        <v>47</v>
      </c>
      <c r="J15" s="26"/>
      <c r="K15" s="26" t="s">
        <v>31</v>
      </c>
      <c r="L15" s="26"/>
      <c r="M15" s="26" t="s">
        <v>32</v>
      </c>
      <c r="N15" s="26"/>
      <c r="O15" s="26" t="s">
        <v>33</v>
      </c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s="8" customFormat="1" x14ac:dyDescent="0.3"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3:26" s="8" customFormat="1" x14ac:dyDescent="0.3">
      <c r="C17" s="25" t="s">
        <v>11</v>
      </c>
      <c r="E17" s="27">
        <v>6175284.2000000002</v>
      </c>
      <c r="G17" s="27">
        <v>1623296.51</v>
      </c>
      <c r="H17" s="52"/>
      <c r="I17" s="51">
        <v>1015588.13</v>
      </c>
      <c r="K17" s="27">
        <v>790468.27</v>
      </c>
      <c r="M17" s="27">
        <v>4068147.55</v>
      </c>
      <c r="O17" s="27">
        <f>SUM(E17,G17,I17,K17,M17)</f>
        <v>13672784.66</v>
      </c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3:26" s="8" customFormat="1" x14ac:dyDescent="0.3">
      <c r="C18" s="26" t="s">
        <v>54</v>
      </c>
      <c r="D18" s="26"/>
      <c r="E18" s="26" t="s">
        <v>29</v>
      </c>
      <c r="F18" s="26"/>
      <c r="G18" s="26" t="s">
        <v>30</v>
      </c>
      <c r="H18" s="26"/>
      <c r="I18" s="26" t="s">
        <v>47</v>
      </c>
      <c r="J18" s="26"/>
      <c r="K18" s="26" t="s">
        <v>31</v>
      </c>
      <c r="L18" s="26"/>
      <c r="M18" s="26" t="s">
        <v>32</v>
      </c>
      <c r="N18" s="26"/>
      <c r="O18" s="26" t="s">
        <v>33</v>
      </c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3:26" s="8" customFormat="1" x14ac:dyDescent="0.3"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3:26" s="8" customFormat="1" x14ac:dyDescent="0.3">
      <c r="C20" s="25" t="s">
        <v>2</v>
      </c>
      <c r="E20" s="27">
        <v>6897025.629999999</v>
      </c>
      <c r="G20" s="27">
        <v>1739861.0900000003</v>
      </c>
      <c r="H20" s="52"/>
      <c r="I20" s="51">
        <v>1132124.7300000002</v>
      </c>
      <c r="K20" s="27">
        <v>887546.29</v>
      </c>
      <c r="M20" s="27">
        <v>4148160.1600000006</v>
      </c>
      <c r="O20" s="27">
        <f>SUM(E20,G20,I20,K20,M20)</f>
        <v>14804717.899999999</v>
      </c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3:26" s="8" customFormat="1" x14ac:dyDescent="0.3">
      <c r="C21" s="26" t="s">
        <v>54</v>
      </c>
      <c r="D21" s="26"/>
      <c r="E21" s="26" t="s">
        <v>29</v>
      </c>
      <c r="F21" s="26"/>
      <c r="G21" s="26" t="s">
        <v>30</v>
      </c>
      <c r="H21" s="26"/>
      <c r="I21" s="26" t="s">
        <v>47</v>
      </c>
      <c r="J21" s="26"/>
      <c r="K21" s="26" t="s">
        <v>31</v>
      </c>
      <c r="L21" s="26"/>
      <c r="M21" s="26" t="s">
        <v>32</v>
      </c>
      <c r="N21" s="26"/>
      <c r="O21" s="26" t="s">
        <v>33</v>
      </c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3:26" s="8" customFormat="1" x14ac:dyDescent="0.3"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3:26" s="8" customFormat="1" x14ac:dyDescent="0.3">
      <c r="C23" s="25" t="s">
        <v>10</v>
      </c>
      <c r="E23" s="27">
        <v>5970393.1200000001</v>
      </c>
      <c r="G23" s="27">
        <v>1889037.3</v>
      </c>
      <c r="H23" s="52"/>
      <c r="I23" s="51">
        <v>1221441.01</v>
      </c>
      <c r="K23" s="27">
        <v>853526.74</v>
      </c>
      <c r="M23" s="27">
        <v>3862868.96</v>
      </c>
      <c r="O23" s="27">
        <f>SUM(E23,G23,I23,K23,M23)</f>
        <v>13797267.129999999</v>
      </c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3:26" s="8" customFormat="1" x14ac:dyDescent="0.3">
      <c r="C24" s="26" t="s">
        <v>54</v>
      </c>
      <c r="D24" s="26"/>
      <c r="E24" s="26" t="s">
        <v>29</v>
      </c>
      <c r="F24" s="26"/>
      <c r="G24" s="26" t="s">
        <v>30</v>
      </c>
      <c r="H24" s="26"/>
      <c r="I24" s="26" t="s">
        <v>47</v>
      </c>
      <c r="J24" s="26"/>
      <c r="K24" s="26" t="s">
        <v>31</v>
      </c>
      <c r="L24" s="26"/>
      <c r="M24" s="26" t="s">
        <v>32</v>
      </c>
      <c r="N24" s="26"/>
      <c r="O24" s="26" t="s">
        <v>33</v>
      </c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3:26" s="8" customFormat="1" x14ac:dyDescent="0.3"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3:26" s="8" customFormat="1" x14ac:dyDescent="0.3">
      <c r="C26" s="25" t="s">
        <v>9</v>
      </c>
      <c r="E26" s="27">
        <v>5930873.8700000001</v>
      </c>
      <c r="G26" s="27">
        <v>1802334.49</v>
      </c>
      <c r="H26" s="52"/>
      <c r="I26" s="51">
        <v>1180118.4699999997</v>
      </c>
      <c r="K26" s="27">
        <v>851178.46</v>
      </c>
      <c r="M26" s="27">
        <v>3615841.97</v>
      </c>
      <c r="O26" s="27">
        <f>SUM(E26,G26,I26,K26,M26)</f>
        <v>13380347.26</v>
      </c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3:26" s="8" customFormat="1" x14ac:dyDescent="0.3">
      <c r="C27" s="26" t="s">
        <v>54</v>
      </c>
      <c r="D27" s="26"/>
      <c r="E27" s="26" t="s">
        <v>29</v>
      </c>
      <c r="F27" s="26"/>
      <c r="G27" s="26" t="s">
        <v>30</v>
      </c>
      <c r="H27" s="26"/>
      <c r="I27" s="26" t="s">
        <v>47</v>
      </c>
      <c r="J27" s="26"/>
      <c r="K27" s="26" t="s">
        <v>31</v>
      </c>
      <c r="L27" s="26"/>
      <c r="M27" s="26" t="s">
        <v>32</v>
      </c>
      <c r="N27" s="26"/>
      <c r="O27" s="26" t="s">
        <v>33</v>
      </c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3:26" s="8" customFormat="1" x14ac:dyDescent="0.3"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3:26" s="8" customFormat="1" x14ac:dyDescent="0.3"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3:26" s="8" customFormat="1" x14ac:dyDescent="0.3">
      <c r="C30" s="25" t="s">
        <v>56</v>
      </c>
      <c r="E30" s="27">
        <v>8531861.2899999991</v>
      </c>
      <c r="G30" s="27">
        <v>3176268.65</v>
      </c>
      <c r="H30" s="52"/>
      <c r="I30" s="27">
        <v>301923.20000000001</v>
      </c>
      <c r="K30" s="27">
        <v>809238.09</v>
      </c>
      <c r="M30" s="27">
        <v>2702101.93</v>
      </c>
      <c r="O30" s="27">
        <f>SUM(E30,G30,I30,K30,M30)</f>
        <v>15521393.159999998</v>
      </c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3:26" s="8" customFormat="1" x14ac:dyDescent="0.3">
      <c r="C31" s="26" t="s">
        <v>35</v>
      </c>
      <c r="D31" s="26"/>
      <c r="E31" s="26" t="s">
        <v>29</v>
      </c>
      <c r="F31" s="26"/>
      <c r="G31" s="26" t="s">
        <v>30</v>
      </c>
      <c r="H31" s="26"/>
      <c r="I31" s="26" t="s">
        <v>47</v>
      </c>
      <c r="J31" s="26"/>
      <c r="K31" s="26" t="s">
        <v>31</v>
      </c>
      <c r="L31" s="26"/>
      <c r="M31" s="26" t="s">
        <v>32</v>
      </c>
      <c r="N31" s="26"/>
      <c r="O31" s="26" t="s">
        <v>33</v>
      </c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3:26" s="8" customFormat="1" x14ac:dyDescent="0.3"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3:26" s="8" customFormat="1" x14ac:dyDescent="0.3">
      <c r="C33" s="25" t="s">
        <v>13</v>
      </c>
      <c r="E33" s="27">
        <v>9996441.9800000004</v>
      </c>
      <c r="G33" s="27">
        <v>850545.35</v>
      </c>
      <c r="H33" s="52"/>
      <c r="I33" s="27">
        <v>1233883.51</v>
      </c>
      <c r="K33" s="27">
        <v>705594.76</v>
      </c>
      <c r="M33" s="27">
        <v>2812465.53</v>
      </c>
      <c r="O33" s="27">
        <f>SUM(E33,G33,I33,K33,M33)</f>
        <v>15598931.129999999</v>
      </c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3:26" s="8" customFormat="1" x14ac:dyDescent="0.3">
      <c r="C34" s="26" t="s">
        <v>36</v>
      </c>
      <c r="D34" s="26"/>
      <c r="E34" s="26" t="s">
        <v>29</v>
      </c>
      <c r="F34" s="26"/>
      <c r="G34" s="26" t="s">
        <v>30</v>
      </c>
      <c r="H34" s="26"/>
      <c r="I34" s="26" t="s">
        <v>47</v>
      </c>
      <c r="J34" s="26"/>
      <c r="K34" s="26" t="s">
        <v>31</v>
      </c>
      <c r="L34" s="26"/>
      <c r="M34" s="26" t="s">
        <v>32</v>
      </c>
      <c r="N34" s="26"/>
      <c r="O34" s="26" t="s">
        <v>33</v>
      </c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3:26" s="8" customFormat="1" x14ac:dyDescent="0.3"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3:26" s="8" customFormat="1" x14ac:dyDescent="0.3">
      <c r="C36" s="25" t="s">
        <v>12</v>
      </c>
      <c r="E36" s="27">
        <v>6506339.0999999996</v>
      </c>
      <c r="G36" s="27">
        <v>2402239.12</v>
      </c>
      <c r="H36" s="52"/>
      <c r="I36" s="27">
        <v>1073351.49</v>
      </c>
      <c r="K36" s="27">
        <v>654553.79</v>
      </c>
      <c r="M36" s="27">
        <v>3151886.06</v>
      </c>
      <c r="O36" s="27">
        <f>SUM(E36,G36,I36,K36,M36)</f>
        <v>13788369.560000001</v>
      </c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3:26" s="8" customFormat="1" x14ac:dyDescent="0.3">
      <c r="C37" s="26" t="s">
        <v>36</v>
      </c>
      <c r="D37" s="26"/>
      <c r="E37" s="26" t="s">
        <v>29</v>
      </c>
      <c r="F37" s="26"/>
      <c r="G37" s="26" t="s">
        <v>30</v>
      </c>
      <c r="H37" s="26"/>
      <c r="I37" s="26" t="s">
        <v>47</v>
      </c>
      <c r="J37" s="26"/>
      <c r="K37" s="26" t="s">
        <v>31</v>
      </c>
      <c r="L37" s="26"/>
      <c r="M37" s="26" t="s">
        <v>32</v>
      </c>
      <c r="N37" s="26"/>
      <c r="O37" s="26" t="s">
        <v>33</v>
      </c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3:26" s="8" customFormat="1" x14ac:dyDescent="0.3"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3:26" s="8" customFormat="1" x14ac:dyDescent="0.3">
      <c r="C39" s="25" t="s">
        <v>55</v>
      </c>
      <c r="E39" s="27">
        <v>6403178.6399999997</v>
      </c>
      <c r="G39" s="27">
        <v>2651343.4190408052</v>
      </c>
      <c r="H39" s="52"/>
      <c r="I39" s="27">
        <f>4485537.5-G39</f>
        <v>1834194.0809591948</v>
      </c>
      <c r="K39" s="27">
        <v>916346.91</v>
      </c>
      <c r="M39" s="27">
        <v>5639518.5199999996</v>
      </c>
      <c r="O39" s="27">
        <f>SUM(E39,G39,I39,K39,M39)</f>
        <v>17444581.57</v>
      </c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3:26" s="8" customFormat="1" x14ac:dyDescent="0.3">
      <c r="C40" s="26" t="s">
        <v>36</v>
      </c>
      <c r="D40" s="26"/>
      <c r="E40" s="26" t="s">
        <v>29</v>
      </c>
      <c r="F40" s="26"/>
      <c r="G40" s="26" t="s">
        <v>30</v>
      </c>
      <c r="H40" s="26"/>
      <c r="I40" s="26" t="s">
        <v>47</v>
      </c>
      <c r="J40" s="26"/>
      <c r="K40" s="26" t="s">
        <v>31</v>
      </c>
      <c r="L40" s="26"/>
      <c r="M40" s="26" t="s">
        <v>32</v>
      </c>
      <c r="N40" s="26"/>
      <c r="O40" s="26" t="s">
        <v>33</v>
      </c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3:26" s="8" customFormat="1" x14ac:dyDescent="0.3"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3:26" s="8" customFormat="1" x14ac:dyDescent="0.3">
      <c r="C42" s="25" t="s">
        <v>2</v>
      </c>
      <c r="E42" s="27">
        <v>6319654.7800000003</v>
      </c>
      <c r="G42" s="27">
        <v>1710054.1529793008</v>
      </c>
      <c r="H42" s="52"/>
      <c r="I42" s="51">
        <v>1183012.0470206994</v>
      </c>
      <c r="K42" s="27">
        <v>884306.99</v>
      </c>
      <c r="M42" s="27">
        <v>4419247</v>
      </c>
      <c r="O42" s="27">
        <f>SUM(E42,G42,I42,K42,M42)</f>
        <v>14516274.970000001</v>
      </c>
      <c r="Q42" s="32"/>
      <c r="R42" s="32"/>
      <c r="S42" s="55"/>
      <c r="T42" s="32"/>
      <c r="U42" s="32"/>
      <c r="V42" s="32"/>
      <c r="W42" s="32"/>
      <c r="X42" s="32"/>
      <c r="Y42" s="32"/>
      <c r="Z42" s="32"/>
    </row>
    <row r="43" spans="3:26" s="8" customFormat="1" x14ac:dyDescent="0.3">
      <c r="C43" s="26" t="s">
        <v>36</v>
      </c>
      <c r="D43" s="26"/>
      <c r="E43" s="26" t="s">
        <v>29</v>
      </c>
      <c r="F43" s="26"/>
      <c r="G43" s="26" t="s">
        <v>30</v>
      </c>
      <c r="H43" s="26"/>
      <c r="I43" s="26" t="s">
        <v>47</v>
      </c>
      <c r="J43" s="26"/>
      <c r="K43" s="26" t="s">
        <v>31</v>
      </c>
      <c r="L43" s="26"/>
      <c r="M43" s="26" t="s">
        <v>32</v>
      </c>
      <c r="N43" s="26"/>
      <c r="O43" s="26" t="s">
        <v>33</v>
      </c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3:26" s="8" customFormat="1" x14ac:dyDescent="0.3"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3:26" s="8" customFormat="1" x14ac:dyDescent="0.3">
      <c r="C45" s="25" t="s">
        <v>10</v>
      </c>
      <c r="E45" s="27">
        <v>5530924.5800000001</v>
      </c>
      <c r="G45" s="27">
        <v>2346444.29</v>
      </c>
      <c r="H45" s="52"/>
      <c r="I45" s="51">
        <v>1344857.05</v>
      </c>
      <c r="K45" s="27">
        <v>942303.25</v>
      </c>
      <c r="M45" s="27">
        <f>5049676.18+3701</f>
        <v>5053377.18</v>
      </c>
      <c r="O45" s="27">
        <f>SUM(E45,G45,I45,K45,M45)</f>
        <v>15217906.35</v>
      </c>
      <c r="Q45" s="32"/>
      <c r="R45" s="32"/>
      <c r="S45" s="55"/>
      <c r="T45" s="32"/>
      <c r="U45" s="32"/>
      <c r="V45" s="32"/>
      <c r="W45" s="32"/>
      <c r="X45" s="32"/>
      <c r="Y45" s="32"/>
      <c r="Z45" s="32"/>
    </row>
    <row r="46" spans="3:26" s="8" customFormat="1" x14ac:dyDescent="0.3">
      <c r="C46" s="26" t="s">
        <v>36</v>
      </c>
      <c r="D46" s="26"/>
      <c r="E46" s="26" t="s">
        <v>29</v>
      </c>
      <c r="F46" s="26"/>
      <c r="G46" s="26" t="s">
        <v>30</v>
      </c>
      <c r="H46" s="26"/>
      <c r="I46" s="26" t="s">
        <v>47</v>
      </c>
      <c r="J46" s="26"/>
      <c r="K46" s="26" t="s">
        <v>31</v>
      </c>
      <c r="L46" s="26"/>
      <c r="M46" s="26" t="s">
        <v>32</v>
      </c>
      <c r="N46" s="26"/>
      <c r="O46" s="26" t="s">
        <v>33</v>
      </c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3:26" s="8" customFormat="1" x14ac:dyDescent="0.3"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3:26" s="8" customFormat="1" x14ac:dyDescent="0.3">
      <c r="C48" s="25" t="s">
        <v>9</v>
      </c>
      <c r="E48" s="27">
        <v>6403178.6399999997</v>
      </c>
      <c r="G48" s="27">
        <v>3135195.85</v>
      </c>
      <c r="H48" s="52"/>
      <c r="I48" s="51">
        <v>1350341.65</v>
      </c>
      <c r="K48" s="27">
        <v>916346.91</v>
      </c>
      <c r="M48" s="27">
        <f>5516938.5+122580.02</f>
        <v>5639518.5199999996</v>
      </c>
      <c r="O48" s="27">
        <f>SUM(E48,G48,I48,K48,M48)</f>
        <v>17444581.57</v>
      </c>
      <c r="Q48" s="32"/>
      <c r="R48" s="32"/>
      <c r="S48" s="55"/>
      <c r="T48" s="32"/>
      <c r="U48" s="32"/>
      <c r="V48" s="32"/>
      <c r="W48" s="32"/>
      <c r="X48" s="32"/>
      <c r="Y48" s="32"/>
      <c r="Z48" s="32"/>
    </row>
    <row r="49" spans="1:26" s="8" customFormat="1" x14ac:dyDescent="0.3">
      <c r="C49" s="26" t="s">
        <v>36</v>
      </c>
      <c r="D49" s="26"/>
      <c r="E49" s="26" t="s">
        <v>29</v>
      </c>
      <c r="F49" s="26"/>
      <c r="G49" s="26" t="s">
        <v>30</v>
      </c>
      <c r="H49" s="26"/>
      <c r="I49" s="26" t="s">
        <v>47</v>
      </c>
      <c r="J49" s="26"/>
      <c r="K49" s="26" t="s">
        <v>31</v>
      </c>
      <c r="L49" s="26"/>
      <c r="M49" s="26" t="s">
        <v>32</v>
      </c>
      <c r="N49" s="26"/>
      <c r="O49" s="26" t="s">
        <v>33</v>
      </c>
      <c r="P49" s="26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s="8" customFormat="1" x14ac:dyDescent="0.3"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s="8" customFormat="1" x14ac:dyDescent="0.3"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s="8" customFormat="1" ht="18" x14ac:dyDescent="0.35">
      <c r="A52" s="35"/>
      <c r="B52" s="48" t="s">
        <v>37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2"/>
      <c r="W52" s="32"/>
      <c r="X52" s="32"/>
      <c r="Y52" s="32"/>
      <c r="Z52" s="32"/>
    </row>
    <row r="53" spans="1:26" s="8" customFormat="1" x14ac:dyDescent="0.3">
      <c r="A53" s="35"/>
      <c r="B53" s="35"/>
      <c r="C53" s="54" t="s">
        <v>53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2"/>
      <c r="W53" s="32"/>
      <c r="X53" s="32"/>
      <c r="Y53" s="32"/>
      <c r="Z53" s="32"/>
    </row>
    <row r="54" spans="1:26" s="8" customFormat="1" x14ac:dyDescent="0.3">
      <c r="A54" s="35"/>
      <c r="B54" s="35"/>
      <c r="C54" s="35" t="s">
        <v>38</v>
      </c>
      <c r="D54" s="35"/>
      <c r="E54" s="35"/>
      <c r="F54" s="35"/>
      <c r="G54" s="35"/>
      <c r="H54" s="35"/>
      <c r="I54" s="35"/>
      <c r="J54" s="35"/>
      <c r="K54" s="35"/>
      <c r="L54" s="35"/>
      <c r="M54" s="53"/>
      <c r="N54" s="35"/>
      <c r="O54" s="35"/>
      <c r="P54" s="35"/>
      <c r="Q54" s="35"/>
      <c r="R54" s="35"/>
      <c r="S54" s="35"/>
      <c r="T54" s="35"/>
      <c r="U54" s="35"/>
      <c r="V54" s="32"/>
      <c r="W54" s="32"/>
      <c r="X54" s="32"/>
      <c r="Y54" s="32"/>
      <c r="Z54" s="32"/>
    </row>
    <row r="55" spans="1:26" s="8" customFormat="1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2"/>
      <c r="W55" s="32"/>
      <c r="X55" s="32"/>
      <c r="Y55" s="32"/>
      <c r="Z55" s="32"/>
    </row>
    <row r="56" spans="1:26" s="8" customFormat="1" x14ac:dyDescent="0.3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2"/>
      <c r="W56" s="32"/>
      <c r="X56" s="32"/>
      <c r="Y56" s="32"/>
      <c r="Z56" s="32"/>
    </row>
    <row r="57" spans="1:26" s="8" customFormat="1" x14ac:dyDescent="0.3">
      <c r="A57" s="49"/>
      <c r="B57" s="49"/>
      <c r="C57" s="25" t="s">
        <v>10</v>
      </c>
      <c r="D57" s="49"/>
      <c r="E57" s="21" t="s">
        <v>48</v>
      </c>
      <c r="F57" s="49"/>
      <c r="G57" s="27">
        <v>0</v>
      </c>
      <c r="H57" s="51"/>
      <c r="I57" s="51"/>
      <c r="J57" s="49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2"/>
      <c r="W57" s="32"/>
      <c r="X57" s="32"/>
      <c r="Y57" s="32"/>
      <c r="Z57" s="32"/>
    </row>
    <row r="58" spans="1:26" s="8" customFormat="1" ht="28.8" x14ac:dyDescent="0.3">
      <c r="C58" s="26" t="s">
        <v>28</v>
      </c>
      <c r="D58" s="26"/>
      <c r="E58" s="28" t="s">
        <v>39</v>
      </c>
      <c r="F58" s="26"/>
      <c r="G58" s="28" t="s">
        <v>40</v>
      </c>
      <c r="H58" s="28"/>
      <c r="I58" s="28"/>
      <c r="J58" s="26"/>
      <c r="K58" s="46"/>
      <c r="L58" s="46"/>
      <c r="M58" s="46"/>
      <c r="N58" s="46"/>
      <c r="O58" s="46"/>
      <c r="P58" s="46"/>
      <c r="Q58" s="32"/>
      <c r="R58" s="32"/>
      <c r="S58" s="32"/>
      <c r="T58" s="32"/>
      <c r="U58" s="32"/>
      <c r="V58" s="32"/>
      <c r="W58" s="32"/>
      <c r="X58" s="32"/>
    </row>
    <row r="59" spans="1:26" s="8" customFormat="1" x14ac:dyDescent="0.3"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6" s="8" customFormat="1" x14ac:dyDescent="0.3">
      <c r="C60" s="26"/>
      <c r="D60" s="26"/>
      <c r="E60" s="26"/>
      <c r="F60" s="26"/>
      <c r="G60" s="26"/>
      <c r="H60" s="26"/>
      <c r="I60" s="26"/>
      <c r="J60" s="26"/>
      <c r="K60" s="46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6" s="8" customFormat="1" x14ac:dyDescent="0.3">
      <c r="C61" s="25" t="s">
        <v>9</v>
      </c>
      <c r="D61" s="26"/>
      <c r="E61" s="21">
        <v>0</v>
      </c>
      <c r="F61" s="26"/>
      <c r="G61" s="27">
        <v>0</v>
      </c>
      <c r="H61" s="51"/>
      <c r="I61" s="51"/>
      <c r="J61" s="26"/>
      <c r="K61" s="46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6" s="8" customFormat="1" ht="28.8" x14ac:dyDescent="0.3">
      <c r="C62" s="26" t="s">
        <v>34</v>
      </c>
      <c r="D62" s="26"/>
      <c r="E62" s="28" t="s">
        <v>39</v>
      </c>
      <c r="F62" s="26"/>
      <c r="G62" s="28" t="s">
        <v>40</v>
      </c>
      <c r="H62" s="28"/>
      <c r="I62" s="28"/>
      <c r="J62" s="26"/>
      <c r="K62" s="46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26" s="8" customFormat="1" x14ac:dyDescent="0.3">
      <c r="C63" s="26"/>
      <c r="D63" s="26"/>
      <c r="E63" s="26"/>
      <c r="F63" s="26"/>
      <c r="G63" s="26"/>
      <c r="H63" s="26"/>
      <c r="I63" s="26"/>
      <c r="J63" s="26"/>
      <c r="K63" s="46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1:26" s="8" customFormat="1" x14ac:dyDescent="0.3">
      <c r="C64" s="26"/>
      <c r="D64" s="26"/>
      <c r="E64" s="26"/>
      <c r="F64" s="26"/>
      <c r="G64" s="26"/>
      <c r="H64" s="26"/>
      <c r="I64" s="26"/>
      <c r="J64" s="26"/>
      <c r="K64" s="46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1:40" s="8" customFormat="1" x14ac:dyDescent="0.3">
      <c r="C65" s="25" t="s">
        <v>10</v>
      </c>
      <c r="D65" s="26"/>
      <c r="E65" s="21">
        <v>0</v>
      </c>
      <c r="F65" s="26"/>
      <c r="G65" s="27">
        <v>0</v>
      </c>
      <c r="H65" s="51"/>
      <c r="I65" s="51"/>
      <c r="J65" s="26"/>
      <c r="K65" s="46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40" s="8" customFormat="1" ht="28.8" x14ac:dyDescent="0.3">
      <c r="C66" s="26" t="s">
        <v>35</v>
      </c>
      <c r="D66" s="26"/>
      <c r="E66" s="28" t="s">
        <v>39</v>
      </c>
      <c r="F66" s="26"/>
      <c r="G66" s="28" t="s">
        <v>40</v>
      </c>
      <c r="H66" s="28"/>
      <c r="I66" s="28"/>
      <c r="J66" s="26"/>
      <c r="K66" s="46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40" s="8" customFormat="1" x14ac:dyDescent="0.3">
      <c r="C67" s="26"/>
      <c r="D67" s="26"/>
      <c r="E67" s="26"/>
      <c r="F67" s="26"/>
      <c r="G67" s="26"/>
      <c r="H67" s="26"/>
      <c r="I67" s="26"/>
      <c r="J67" s="26"/>
      <c r="K67" s="46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40" s="8" customFormat="1" x14ac:dyDescent="0.3">
      <c r="C68" s="26"/>
      <c r="D68" s="26"/>
      <c r="E68" s="26"/>
      <c r="F68" s="26"/>
      <c r="G68" s="26"/>
      <c r="H68" s="26"/>
      <c r="I68" s="26"/>
      <c r="J68" s="26"/>
      <c r="K68" s="46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40" s="8" customFormat="1" x14ac:dyDescent="0.3">
      <c r="C69" s="25" t="s">
        <v>9</v>
      </c>
      <c r="D69" s="26"/>
      <c r="E69" s="21">
        <v>0</v>
      </c>
      <c r="F69" s="26"/>
      <c r="G69" s="27">
        <v>0</v>
      </c>
      <c r="H69" s="51"/>
      <c r="I69" s="51"/>
      <c r="J69" s="26"/>
      <c r="K69" s="46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</row>
    <row r="70" spans="1:40" s="8" customFormat="1" ht="28.8" x14ac:dyDescent="0.3">
      <c r="C70" s="26" t="s">
        <v>36</v>
      </c>
      <c r="D70" s="26"/>
      <c r="E70" s="28" t="s">
        <v>39</v>
      </c>
      <c r="F70" s="26"/>
      <c r="G70" s="28" t="s">
        <v>40</v>
      </c>
      <c r="H70" s="28"/>
      <c r="I70" s="28"/>
      <c r="J70" s="26"/>
      <c r="K70" s="46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</row>
    <row r="71" spans="1:40" s="8" customFormat="1" x14ac:dyDescent="0.3">
      <c r="C71" s="26"/>
      <c r="D71" s="26"/>
      <c r="E71" s="26"/>
      <c r="F71" s="26"/>
      <c r="G71" s="26"/>
      <c r="H71" s="26"/>
      <c r="I71" s="26"/>
      <c r="J71" s="26"/>
      <c r="K71" s="46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</row>
    <row r="72" spans="1:40" s="8" customFormat="1" x14ac:dyDescent="0.3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</row>
    <row r="73" spans="1:40" s="8" customFormat="1" ht="18" x14ac:dyDescent="0.35">
      <c r="A73" s="35"/>
      <c r="B73" s="48" t="s">
        <v>41</v>
      </c>
      <c r="C73" s="35"/>
      <c r="D73" s="35"/>
      <c r="E73" s="35"/>
      <c r="F73" s="35"/>
      <c r="G73" s="35"/>
      <c r="H73" s="35"/>
      <c r="I73" s="35"/>
      <c r="J73" s="35"/>
      <c r="K73" s="35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</row>
    <row r="74" spans="1:40" s="8" customFormat="1" x14ac:dyDescent="0.3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</row>
    <row r="75" spans="1:40" s="8" customFormat="1" x14ac:dyDescent="0.3">
      <c r="A75" s="35"/>
      <c r="B75" s="35"/>
      <c r="C75" s="35" t="s">
        <v>42</v>
      </c>
      <c r="D75" s="35"/>
      <c r="E75" s="35"/>
      <c r="F75" s="35"/>
      <c r="G75" s="35"/>
      <c r="H75" s="35"/>
      <c r="I75" s="35"/>
      <c r="J75" s="35"/>
      <c r="K75" s="35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</row>
    <row r="76" spans="1:40" s="8" customFormat="1" x14ac:dyDescent="0.3">
      <c r="A76" s="35"/>
      <c r="B76" s="35"/>
      <c r="C76" s="35" t="s">
        <v>57</v>
      </c>
      <c r="D76" s="35"/>
      <c r="E76" s="35"/>
      <c r="F76" s="35"/>
      <c r="G76" s="35"/>
      <c r="H76" s="35"/>
      <c r="I76" s="35"/>
      <c r="J76" s="35"/>
      <c r="K76" s="35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</row>
    <row r="77" spans="1:40" s="8" customFormat="1" x14ac:dyDescent="0.3">
      <c r="C77" s="26"/>
      <c r="E77" s="26"/>
      <c r="G77" s="26"/>
      <c r="I77" s="26"/>
      <c r="K77" s="26"/>
      <c r="M77" s="26"/>
      <c r="O77" s="26"/>
      <c r="Q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32"/>
      <c r="AF77" s="32"/>
      <c r="AG77" s="32"/>
      <c r="AH77" s="32"/>
      <c r="AI77" s="32"/>
      <c r="AJ77" s="32"/>
      <c r="AK77" s="32"/>
      <c r="AL77" s="32"/>
      <c r="AM77" s="32"/>
      <c r="AN77" s="32"/>
    </row>
    <row r="78" spans="1:40" s="8" customFormat="1" x14ac:dyDescent="0.3">
      <c r="C78" s="25" t="s">
        <v>56</v>
      </c>
      <c r="E78" s="27">
        <v>10735715.800000001</v>
      </c>
      <c r="G78" s="25" t="s">
        <v>13</v>
      </c>
      <c r="I78" s="27">
        <v>8920100.4000000004</v>
      </c>
      <c r="K78" s="25" t="s">
        <v>12</v>
      </c>
      <c r="M78" s="27">
        <v>8009046.96</v>
      </c>
      <c r="O78" s="25" t="s">
        <v>11</v>
      </c>
      <c r="Q78" s="27">
        <v>8409779.5399999991</v>
      </c>
      <c r="S78" s="25" t="s">
        <v>2</v>
      </c>
      <c r="T78" s="26"/>
      <c r="U78" s="27">
        <v>7357165.4800000004</v>
      </c>
      <c r="V78" s="26"/>
      <c r="W78" s="25" t="s">
        <v>10</v>
      </c>
      <c r="X78" s="26"/>
      <c r="Y78" s="27">
        <v>7242792.5999999996</v>
      </c>
      <c r="Z78" s="26"/>
      <c r="AA78" s="25" t="s">
        <v>9</v>
      </c>
      <c r="AB78" s="26"/>
      <c r="AC78" s="56">
        <v>8274238.25</v>
      </c>
      <c r="AD78" s="26"/>
      <c r="AE78" s="32"/>
      <c r="AF78" s="32"/>
      <c r="AG78" s="32"/>
      <c r="AH78" s="32"/>
      <c r="AI78" s="32"/>
      <c r="AJ78" s="32"/>
      <c r="AK78" s="32"/>
      <c r="AL78" s="32"/>
      <c r="AM78" s="32"/>
      <c r="AN78" s="32"/>
    </row>
    <row r="79" spans="1:40" s="8" customFormat="1" ht="43.2" x14ac:dyDescent="0.3">
      <c r="C79" s="26" t="s">
        <v>28</v>
      </c>
      <c r="E79" s="28" t="s">
        <v>43</v>
      </c>
      <c r="G79" s="26" t="s">
        <v>34</v>
      </c>
      <c r="I79" s="28" t="s">
        <v>43</v>
      </c>
      <c r="K79" s="26" t="s">
        <v>34</v>
      </c>
      <c r="M79" s="28" t="s">
        <v>43</v>
      </c>
      <c r="O79" s="26" t="s">
        <v>34</v>
      </c>
      <c r="Q79" s="28" t="s">
        <v>43</v>
      </c>
      <c r="S79" s="26" t="s">
        <v>34</v>
      </c>
      <c r="T79" s="26"/>
      <c r="U79" s="28" t="s">
        <v>43</v>
      </c>
      <c r="V79" s="26"/>
      <c r="W79" s="26" t="s">
        <v>34</v>
      </c>
      <c r="X79" s="26"/>
      <c r="Y79" s="28" t="s">
        <v>43</v>
      </c>
      <c r="Z79" s="26"/>
      <c r="AA79" s="26" t="s">
        <v>34</v>
      </c>
      <c r="AB79" s="26"/>
      <c r="AC79" s="26" t="s">
        <v>43</v>
      </c>
      <c r="AD79" s="26"/>
      <c r="AE79" s="32"/>
      <c r="AF79" s="32"/>
      <c r="AG79" s="32"/>
      <c r="AH79" s="32"/>
      <c r="AI79" s="32"/>
      <c r="AJ79" s="32"/>
      <c r="AK79" s="32"/>
      <c r="AL79" s="32"/>
      <c r="AM79" s="32"/>
      <c r="AN79" s="32"/>
    </row>
    <row r="80" spans="1:40" s="8" customFormat="1" x14ac:dyDescent="0.3">
      <c r="C80" s="26"/>
      <c r="E80" s="26"/>
      <c r="G80" s="26"/>
      <c r="I80" s="26"/>
      <c r="K80" s="26"/>
      <c r="M80" s="26"/>
      <c r="O80" s="26"/>
      <c r="Q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32"/>
      <c r="AF80" s="32"/>
      <c r="AG80" s="32"/>
      <c r="AH80" s="32"/>
      <c r="AI80" s="32"/>
      <c r="AJ80" s="32"/>
      <c r="AK80" s="32"/>
      <c r="AL80" s="32"/>
      <c r="AM80" s="32"/>
      <c r="AN80" s="32"/>
    </row>
    <row r="81" spans="1:40" s="8" customFormat="1" x14ac:dyDescent="0.3">
      <c r="C81" s="26"/>
      <c r="E81" s="26"/>
      <c r="G81" s="26"/>
      <c r="I81" s="26"/>
      <c r="K81" s="26"/>
      <c r="M81" s="26"/>
      <c r="O81" s="26"/>
      <c r="Q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32"/>
      <c r="AF81" s="32"/>
      <c r="AG81" s="32"/>
      <c r="AH81" s="32"/>
      <c r="AI81" s="32"/>
      <c r="AJ81" s="32"/>
      <c r="AK81" s="32"/>
      <c r="AL81" s="32"/>
      <c r="AM81" s="32"/>
      <c r="AN81" s="32"/>
    </row>
    <row r="82" spans="1:40" s="8" customFormat="1" x14ac:dyDescent="0.3">
      <c r="C82" s="26"/>
      <c r="E82" s="26"/>
      <c r="G82" s="26"/>
      <c r="I82" s="26"/>
      <c r="K82" s="26"/>
      <c r="M82" s="26"/>
      <c r="O82" s="26"/>
      <c r="Q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32"/>
      <c r="AF82" s="32"/>
      <c r="AG82" s="32"/>
      <c r="AH82" s="32"/>
      <c r="AI82" s="32"/>
      <c r="AJ82" s="32"/>
      <c r="AK82" s="32"/>
      <c r="AL82" s="32"/>
      <c r="AM82" s="32"/>
      <c r="AN82" s="32"/>
    </row>
    <row r="83" spans="1:40" s="8" customFormat="1" x14ac:dyDescent="0.3">
      <c r="C83" s="25" t="s">
        <v>56</v>
      </c>
      <c r="E83" s="27">
        <v>9385087.1600000001</v>
      </c>
      <c r="G83" s="25" t="s">
        <v>13</v>
      </c>
      <c r="I83" s="27">
        <v>7824773.9800000004</v>
      </c>
      <c r="K83" s="25" t="s">
        <v>12</v>
      </c>
      <c r="M83" s="27">
        <v>9207181.8000000007</v>
      </c>
      <c r="O83" s="25" t="s">
        <v>11</v>
      </c>
      <c r="Q83" s="27">
        <v>8411393.8699999992</v>
      </c>
      <c r="S83" s="25" t="s">
        <v>2</v>
      </c>
      <c r="T83" s="26"/>
      <c r="U83" s="27">
        <v>8744123.8300000001</v>
      </c>
      <c r="V83" s="26"/>
      <c r="W83" s="25" t="s">
        <v>10</v>
      </c>
      <c r="X83" s="26"/>
      <c r="Y83" s="27">
        <v>8511247.5600000005</v>
      </c>
      <c r="Z83" s="26"/>
      <c r="AA83" s="25" t="s">
        <v>9</v>
      </c>
      <c r="AB83" s="26"/>
      <c r="AC83" s="56">
        <v>7383250.1900000004</v>
      </c>
      <c r="AD83" s="26"/>
      <c r="AE83" s="32"/>
      <c r="AF83" s="32"/>
      <c r="AG83" s="32"/>
      <c r="AH83" s="32"/>
      <c r="AI83" s="32"/>
      <c r="AJ83" s="32"/>
      <c r="AK83" s="32"/>
      <c r="AL83" s="32"/>
      <c r="AM83" s="32"/>
      <c r="AN83" s="32"/>
    </row>
    <row r="84" spans="1:40" s="8" customFormat="1" ht="57.6" x14ac:dyDescent="0.3">
      <c r="C84" s="28" t="s">
        <v>44</v>
      </c>
      <c r="E84" s="28" t="s">
        <v>43</v>
      </c>
      <c r="G84" s="28" t="s">
        <v>45</v>
      </c>
      <c r="I84" s="28" t="s">
        <v>43</v>
      </c>
      <c r="K84" s="28" t="s">
        <v>45</v>
      </c>
      <c r="M84" s="28" t="s">
        <v>43</v>
      </c>
      <c r="O84" s="28" t="s">
        <v>45</v>
      </c>
      <c r="Q84" s="28" t="s">
        <v>43</v>
      </c>
      <c r="S84" s="28" t="s">
        <v>45</v>
      </c>
      <c r="T84" s="26"/>
      <c r="U84" s="28" t="s">
        <v>43</v>
      </c>
      <c r="V84" s="26"/>
      <c r="W84" s="28" t="s">
        <v>45</v>
      </c>
      <c r="X84" s="26"/>
      <c r="Y84" s="28" t="s">
        <v>43</v>
      </c>
      <c r="Z84" s="26"/>
      <c r="AA84" s="28" t="s">
        <v>45</v>
      </c>
      <c r="AB84" s="26"/>
      <c r="AC84" s="28" t="s">
        <v>43</v>
      </c>
      <c r="AD84" s="26"/>
      <c r="AE84" s="32"/>
      <c r="AF84" s="32"/>
      <c r="AG84" s="32"/>
      <c r="AH84" s="32"/>
      <c r="AI84" s="32"/>
      <c r="AJ84" s="32"/>
      <c r="AK84" s="32"/>
      <c r="AL84" s="32"/>
      <c r="AM84" s="32"/>
      <c r="AN84" s="32"/>
    </row>
    <row r="85" spans="1:40" s="8" customFormat="1" x14ac:dyDescent="0.3">
      <c r="O85" s="26"/>
      <c r="Q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32"/>
      <c r="AF85" s="32"/>
      <c r="AG85" s="32"/>
      <c r="AH85" s="32"/>
      <c r="AI85" s="32"/>
      <c r="AJ85" s="32"/>
      <c r="AK85" s="32"/>
      <c r="AL85" s="32"/>
      <c r="AM85" s="32"/>
      <c r="AN85" s="32"/>
    </row>
    <row r="86" spans="1:40" s="8" customFormat="1" x14ac:dyDescent="0.3">
      <c r="A86" s="32"/>
      <c r="B86" s="32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</row>
  </sheetData>
  <pageMargins left="0.7" right="0.7" top="0.75" bottom="0.75" header="0.3" footer="0.3"/>
  <pageSetup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Id xmlns="8609ce63-d02d-43da-b3f8-4545fdb1b45a" xsi:nil="true"/>
    <Declared xmlns="8609ce63-d02d-43da-b3f8-4545fdb1b45a">false</Declared>
    <MeridioUrl xmlns="8609ce63-d02d-43da-b3f8-4545fdb1b45a" xsi:nil="true"/>
    <_dlc_DocId xmlns="1fb3335c-30d7-4bba-904e-f5536abc823a">QXAXS7VD5RUN-1176138465-50757</_dlc_DocId>
    <_dlc_DocIdUrl xmlns="1fb3335c-30d7-4bba-904e-f5536abc823a">
      <Url>http://intranet/s/finance/_layouts/15/DocIdRedir.aspx?ID=QXAXS7VD5RUN-1176138465-50757</Url>
      <Description>QXAXS7VD5RUN-1176138465-50757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30B09515DD5E408C15E5CFEFE1C326" ma:contentTypeVersion="3" ma:contentTypeDescription="Create a new document." ma:contentTypeScope="" ma:versionID="9830aae481821c4bb20d8abc25294403">
  <xsd:schema xmlns:xsd="http://www.w3.org/2001/XMLSchema" xmlns:xs="http://www.w3.org/2001/XMLSchema" xmlns:p="http://schemas.microsoft.com/office/2006/metadata/properties" xmlns:ns2="8609ce63-d02d-43da-b3f8-4545fdb1b45a" xmlns:ns3="1fb3335c-30d7-4bba-904e-f5536abc823a" targetNamespace="http://schemas.microsoft.com/office/2006/metadata/properties" ma:root="true" ma:fieldsID="8d9d8d92b140e379fb5c8165ceb9fa60" ns2:_="" ns3:_="">
    <xsd:import namespace="8609ce63-d02d-43da-b3f8-4545fdb1b45a"/>
    <xsd:import namespace="1fb3335c-30d7-4bba-904e-f5536abc823a"/>
    <xsd:element name="properties">
      <xsd:complexType>
        <xsd:sequence>
          <xsd:element name="documentManagement">
            <xsd:complexType>
              <xsd:all>
                <xsd:element ref="ns2:Declared" minOccurs="0"/>
                <xsd:element ref="ns2:DocId" minOccurs="0"/>
                <xsd:element ref="ns2:MeridioUrl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09ce63-d02d-43da-b3f8-4545fdb1b45a" elementFormDefault="qualified">
    <xsd:import namespace="http://schemas.microsoft.com/office/2006/documentManagement/types"/>
    <xsd:import namespace="http://schemas.microsoft.com/office/infopath/2007/PartnerControls"/>
    <xsd:element name="Declared" ma:index="8" nillable="true" ma:displayName="Declared" ma:default="FALSE" ma:hidden="true" ma:internalName="Declared" ma:readOnly="false">
      <xsd:simpleType>
        <xsd:restriction base="dms:Boolean"/>
      </xsd:simpleType>
    </xsd:element>
    <xsd:element name="DocId" ma:index="9" nillable="true" ma:displayName="DocId" ma:hidden="true" ma:internalName="DocId" ma:readOnly="false">
      <xsd:simpleType>
        <xsd:restriction base="dms:Text"/>
      </xsd:simpleType>
    </xsd:element>
    <xsd:element name="MeridioUrl" ma:index="10" nillable="true" ma:displayName="MeridioUrl" ma:hidden="true" ma:internalName="MeridioUrl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3335c-30d7-4bba-904e-f5536abc823a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5498F9-0BF8-40BA-A2B0-597FB2C476C5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1fb3335c-30d7-4bba-904e-f5536abc823a"/>
    <ds:schemaRef ds:uri="8609ce63-d02d-43da-b3f8-4545fdb1b45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B29E4FE-C28B-49C5-B5AC-BDCA772F1C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09ce63-d02d-43da-b3f8-4545fdb1b45a"/>
    <ds:schemaRef ds:uri="1fb3335c-30d7-4bba-904e-f5536abc8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3B902F-4559-4326-B563-8925BBF9CFA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275A2A6-03A5-45C1-AA6C-8CCD509EB8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Cook, Michael</cp:lastModifiedBy>
  <cp:lastPrinted>2020-10-13T15:41:46Z</cp:lastPrinted>
  <dcterms:created xsi:type="dcterms:W3CDTF">2020-04-08T14:34:01Z</dcterms:created>
  <dcterms:modified xsi:type="dcterms:W3CDTF">2020-10-13T15:42:52Z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0x0101007030B09515DD5E408C15E5CFEFE1C326</vt:lpwstr>
  </property>
  <property fmtid="{D5CDD505-2E9C-101B-9397-08002B2CF9AE}" pid="3" name="_dlc_DocIdItemGuid">
    <vt:lpwstr>5b032110-bf8d-4d2b-89c2-153a0b1291a7</vt:lpwstr>
  </property>
</Properties>
</file>